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★MDS－ホームページ★\DATA\軸方向鉄筋量\"/>
    </mc:Choice>
  </mc:AlternateContent>
  <bookViews>
    <workbookView xWindow="0" yWindow="0" windowWidth="24000" windowHeight="11010" firstSheet="5" activeTab="5"/>
  </bookViews>
  <sheets>
    <sheet name="F8特人入力用" sheetId="7" r:id="rId1"/>
    <sheet name="Sheet3" sheetId="10" r:id="rId2"/>
    <sheet name="躯体寸法" sheetId="8" r:id="rId3"/>
    <sheet name="Sheet2" sheetId="9" r:id="rId4"/>
    <sheet name="荷重集計" sheetId="11" r:id="rId5"/>
    <sheet name="軸方向鉄筋の計算" sheetId="18" r:id="rId6"/>
  </sheets>
  <definedNames>
    <definedName name="_xlnm.Print_Area" localSheetId="5">軸方向鉄筋の計算!$A$1:$AG$44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8" l="1"/>
  <c r="F37" i="18"/>
  <c r="F36" i="18"/>
  <c r="F35" i="18"/>
  <c r="N36" i="18"/>
  <c r="R36" i="18" s="1"/>
  <c r="W36" i="18" s="1"/>
  <c r="N37" i="18"/>
  <c r="N38" i="18"/>
  <c r="N35" i="18"/>
  <c r="A1" i="18"/>
  <c r="E16" i="18"/>
  <c r="I19" i="18" s="1"/>
  <c r="E11" i="18"/>
  <c r="M8" i="18"/>
  <c r="I11" i="18" s="1"/>
  <c r="R38" i="18" l="1"/>
  <c r="W38" i="18" s="1"/>
  <c r="R37" i="18"/>
  <c r="W37" i="18" s="1"/>
  <c r="R35" i="18"/>
  <c r="W35" i="18" s="1"/>
  <c r="E12" i="18"/>
  <c r="E19" i="18" s="1"/>
  <c r="E20" i="18" s="1"/>
  <c r="E23" i="18" s="1"/>
  <c r="E24" i="18" s="1"/>
  <c r="I29" i="18" s="1"/>
  <c r="I30" i="18" s="1"/>
  <c r="G70" i="8" l="1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J42" i="8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E42" i="8"/>
  <c r="J41" i="8"/>
  <c r="E41" i="8"/>
  <c r="J40" i="8"/>
  <c r="E40" i="8"/>
  <c r="J39" i="8"/>
  <c r="E39" i="8"/>
  <c r="K46" i="11" l="1"/>
  <c r="K47" i="11"/>
  <c r="K48" i="11"/>
  <c r="K49" i="11"/>
  <c r="K50" i="11"/>
  <c r="K51" i="11"/>
  <c r="K52" i="11"/>
  <c r="K53" i="11"/>
  <c r="K54" i="11"/>
  <c r="K55" i="11"/>
  <c r="K56" i="11"/>
  <c r="K57" i="11"/>
  <c r="K45" i="11"/>
  <c r="E49" i="11"/>
  <c r="K44" i="11"/>
  <c r="K43" i="11" l="1"/>
  <c r="J46" i="11"/>
  <c r="I46" i="11"/>
  <c r="L46" i="11"/>
  <c r="H46" i="11"/>
  <c r="D46" i="11"/>
  <c r="C46" i="11"/>
  <c r="L47" i="11" l="1"/>
  <c r="L49" i="11"/>
  <c r="L50" i="11" s="1"/>
  <c r="L51" i="11" s="1"/>
  <c r="L52" i="11" s="1"/>
  <c r="L53" i="11" s="1"/>
  <c r="L54" i="11" s="1"/>
  <c r="L55" i="11" s="1"/>
  <c r="L56" i="11" s="1"/>
  <c r="L57" i="11" s="1"/>
  <c r="C47" i="11"/>
  <c r="C49" i="11"/>
  <c r="C50" i="11" s="1"/>
  <c r="C51" i="11" s="1"/>
  <c r="C52" i="11" s="1"/>
  <c r="C53" i="11" s="1"/>
  <c r="C54" i="11" s="1"/>
  <c r="C55" i="11" s="1"/>
  <c r="C56" i="11" s="1"/>
  <c r="C57" i="11" s="1"/>
  <c r="I49" i="11"/>
  <c r="I50" i="11" s="1"/>
  <c r="I51" i="11" s="1"/>
  <c r="I52" i="11" s="1"/>
  <c r="I53" i="11" s="1"/>
  <c r="I54" i="11" s="1"/>
  <c r="I55" i="11" s="1"/>
  <c r="I56" i="11" s="1"/>
  <c r="I57" i="11" s="1"/>
  <c r="I47" i="11"/>
  <c r="G49" i="11"/>
  <c r="G50" i="11" s="1"/>
  <c r="G51" i="11" s="1"/>
  <c r="G52" i="11" s="1"/>
  <c r="G53" i="11" s="1"/>
  <c r="G54" i="11" s="1"/>
  <c r="G55" i="11" s="1"/>
  <c r="G56" i="11" s="1"/>
  <c r="G57" i="11" s="1"/>
  <c r="G47" i="11"/>
  <c r="D47" i="11"/>
  <c r="D49" i="11"/>
  <c r="D50" i="11" s="1"/>
  <c r="D51" i="11" s="1"/>
  <c r="D52" i="11" s="1"/>
  <c r="D53" i="11" s="1"/>
  <c r="D54" i="11" s="1"/>
  <c r="D55" i="11" s="1"/>
  <c r="D56" i="11" s="1"/>
  <c r="D57" i="11" s="1"/>
  <c r="H49" i="11"/>
  <c r="H50" i="11" s="1"/>
  <c r="H51" i="11" s="1"/>
  <c r="H52" i="11" s="1"/>
  <c r="H53" i="11" s="1"/>
  <c r="H54" i="11" s="1"/>
  <c r="H55" i="11" s="1"/>
  <c r="H56" i="11" s="1"/>
  <c r="H57" i="11" s="1"/>
  <c r="H47" i="11"/>
  <c r="J49" i="11"/>
  <c r="J50" i="11" s="1"/>
  <c r="J51" i="11" s="1"/>
  <c r="J52" i="11" s="1"/>
  <c r="J53" i="11" s="1"/>
  <c r="J54" i="11" s="1"/>
  <c r="J55" i="11" s="1"/>
  <c r="J56" i="11" s="1"/>
  <c r="J57" i="11" s="1"/>
  <c r="J47" i="11"/>
  <c r="E50" i="11"/>
  <c r="E51" i="11" s="1"/>
  <c r="E52" i="11" s="1"/>
  <c r="E53" i="11" s="1"/>
  <c r="E54" i="11" s="1"/>
  <c r="E55" i="11" s="1"/>
  <c r="E56" i="11" s="1"/>
  <c r="E57" i="11" s="1"/>
  <c r="H56" i="7"/>
  <c r="H57" i="7"/>
  <c r="H58" i="7"/>
  <c r="H59" i="7"/>
  <c r="H60" i="7"/>
  <c r="H61" i="7"/>
  <c r="H62" i="7"/>
  <c r="E63" i="7"/>
  <c r="K57" i="7"/>
  <c r="K59" i="7" s="1"/>
  <c r="K61" i="7" s="1"/>
  <c r="J57" i="7"/>
  <c r="J59" i="7" s="1"/>
  <c r="J61" i="7" s="1"/>
  <c r="I57" i="7"/>
  <c r="I59" i="7" s="1"/>
  <c r="I61" i="7" s="1"/>
  <c r="F57" i="7"/>
  <c r="F59" i="7" s="1"/>
  <c r="D57" i="7"/>
  <c r="D59" i="7" s="1"/>
  <c r="D61" i="7" s="1"/>
  <c r="K56" i="7"/>
  <c r="K58" i="7" s="1"/>
  <c r="K60" i="7" s="1"/>
  <c r="K62" i="7" s="1"/>
  <c r="J56" i="7"/>
  <c r="J58" i="7" s="1"/>
  <c r="J60" i="7" s="1"/>
  <c r="J62" i="7" s="1"/>
  <c r="I56" i="7"/>
  <c r="I58" i="7" s="1"/>
  <c r="I60" i="7" s="1"/>
  <c r="I62" i="7" s="1"/>
  <c r="F56" i="7"/>
  <c r="F58" i="7" s="1"/>
  <c r="D56" i="7"/>
  <c r="D58" i="7" s="1"/>
  <c r="D60" i="7" s="1"/>
  <c r="D62" i="7" s="1"/>
  <c r="G55" i="7"/>
  <c r="G54" i="7"/>
  <c r="G53" i="7"/>
  <c r="G52" i="7"/>
  <c r="G51" i="7"/>
  <c r="G50" i="7"/>
  <c r="G49" i="7"/>
  <c r="B49" i="7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G48" i="7"/>
  <c r="B48" i="7"/>
  <c r="J5" i="8"/>
  <c r="L35" i="11"/>
  <c r="L36" i="11" s="1"/>
  <c r="L37" i="11" s="1"/>
  <c r="L38" i="11" s="1"/>
  <c r="L39" i="11" s="1"/>
  <c r="L40" i="11" s="1"/>
  <c r="J35" i="11"/>
  <c r="J36" i="11" s="1"/>
  <c r="J37" i="11" s="1"/>
  <c r="J38" i="11" s="1"/>
  <c r="J39" i="11" s="1"/>
  <c r="J40" i="11" s="1"/>
  <c r="I35" i="11"/>
  <c r="I36" i="11" s="1"/>
  <c r="I37" i="11" s="1"/>
  <c r="I38" i="11" s="1"/>
  <c r="I39" i="11" s="1"/>
  <c r="I40" i="11" s="1"/>
  <c r="H35" i="11"/>
  <c r="H36" i="11" s="1"/>
  <c r="H37" i="11" s="1"/>
  <c r="H38" i="11" s="1"/>
  <c r="H39" i="11" s="1"/>
  <c r="H40" i="11" s="1"/>
  <c r="G35" i="11"/>
  <c r="G36" i="11" s="1"/>
  <c r="G37" i="11" s="1"/>
  <c r="G38" i="11" s="1"/>
  <c r="G39" i="11" s="1"/>
  <c r="G40" i="11" s="1"/>
  <c r="F35" i="11"/>
  <c r="F36" i="11" s="1"/>
  <c r="F37" i="11" s="1"/>
  <c r="F38" i="11" s="1"/>
  <c r="F39" i="11" s="1"/>
  <c r="F40" i="11" s="1"/>
  <c r="E35" i="11"/>
  <c r="E36" i="11" s="1"/>
  <c r="E37" i="11" s="1"/>
  <c r="E38" i="11" s="1"/>
  <c r="E39" i="11" s="1"/>
  <c r="E40" i="11" s="1"/>
  <c r="D35" i="11"/>
  <c r="D36" i="11" s="1"/>
  <c r="D37" i="11" s="1"/>
  <c r="D38" i="11" s="1"/>
  <c r="D39" i="11" s="1"/>
  <c r="D40" i="11" s="1"/>
  <c r="C35" i="11"/>
  <c r="C36" i="11" s="1"/>
  <c r="C37" i="11" s="1"/>
  <c r="C38" i="11" s="1"/>
  <c r="C39" i="11" s="1"/>
  <c r="C40" i="11" s="1"/>
  <c r="K34" i="11"/>
  <c r="K35" i="11" s="1"/>
  <c r="K36" i="11" s="1"/>
  <c r="K37" i="11" s="1"/>
  <c r="K38" i="11" s="1"/>
  <c r="K39" i="11" s="1"/>
  <c r="K40" i="11" s="1"/>
  <c r="L33" i="11"/>
  <c r="J33" i="11"/>
  <c r="I33" i="11"/>
  <c r="H33" i="11"/>
  <c r="G33" i="11"/>
  <c r="F33" i="11"/>
  <c r="E33" i="11"/>
  <c r="D33" i="11"/>
  <c r="C33" i="11"/>
  <c r="K32" i="11"/>
  <c r="K33" i="11" s="1"/>
  <c r="L29" i="11"/>
  <c r="L30" i="11" s="1"/>
  <c r="L31" i="11" s="1"/>
  <c r="J29" i="11"/>
  <c r="J30" i="11" s="1"/>
  <c r="J31" i="11" s="1"/>
  <c r="I29" i="11"/>
  <c r="I30" i="11" s="1"/>
  <c r="I31" i="11" s="1"/>
  <c r="H29" i="11"/>
  <c r="H30" i="11" s="1"/>
  <c r="H31" i="11" s="1"/>
  <c r="G29" i="11"/>
  <c r="G30" i="11" s="1"/>
  <c r="G31" i="11" s="1"/>
  <c r="F29" i="11"/>
  <c r="F30" i="11" s="1"/>
  <c r="F31" i="11" s="1"/>
  <c r="E29" i="11"/>
  <c r="E30" i="11" s="1"/>
  <c r="E31" i="11" s="1"/>
  <c r="D29" i="11"/>
  <c r="D30" i="11" s="1"/>
  <c r="D31" i="11" s="1"/>
  <c r="C29" i="11"/>
  <c r="C30" i="11" s="1"/>
  <c r="C31" i="11" s="1"/>
  <c r="K28" i="11"/>
  <c r="K29" i="11" s="1"/>
  <c r="K30" i="11" s="1"/>
  <c r="K31" i="11" s="1"/>
  <c r="D19" i="11"/>
  <c r="D20" i="11" s="1"/>
  <c r="D21" i="11" s="1"/>
  <c r="D22" i="11" s="1"/>
  <c r="D23" i="11" s="1"/>
  <c r="D24" i="11" s="1"/>
  <c r="E19" i="11"/>
  <c r="E20" i="11" s="1"/>
  <c r="E21" i="11" s="1"/>
  <c r="E22" i="11" s="1"/>
  <c r="E23" i="11" s="1"/>
  <c r="E24" i="11" s="1"/>
  <c r="F19" i="11"/>
  <c r="F20" i="11" s="1"/>
  <c r="F21" i="11" s="1"/>
  <c r="F22" i="11" s="1"/>
  <c r="F23" i="11" s="1"/>
  <c r="F24" i="11" s="1"/>
  <c r="G19" i="11"/>
  <c r="G20" i="11" s="1"/>
  <c r="G21" i="11" s="1"/>
  <c r="G22" i="11" s="1"/>
  <c r="G23" i="11" s="1"/>
  <c r="G24" i="11" s="1"/>
  <c r="H19" i="11"/>
  <c r="H20" i="11" s="1"/>
  <c r="H21" i="11" s="1"/>
  <c r="H22" i="11" s="1"/>
  <c r="H23" i="11" s="1"/>
  <c r="H24" i="11" s="1"/>
  <c r="I19" i="11"/>
  <c r="I20" i="11" s="1"/>
  <c r="I21" i="11" s="1"/>
  <c r="I22" i="11" s="1"/>
  <c r="I23" i="11" s="1"/>
  <c r="I24" i="11" s="1"/>
  <c r="J19" i="11"/>
  <c r="J20" i="11" s="1"/>
  <c r="J21" i="11" s="1"/>
  <c r="J22" i="11" s="1"/>
  <c r="J23" i="11" s="1"/>
  <c r="J24" i="11" s="1"/>
  <c r="L19" i="11"/>
  <c r="L20" i="11" s="1"/>
  <c r="L21" i="11" s="1"/>
  <c r="L22" i="11" s="1"/>
  <c r="L23" i="11" s="1"/>
  <c r="L24" i="11" s="1"/>
  <c r="C19" i="11"/>
  <c r="C20" i="11" s="1"/>
  <c r="C21" i="11" s="1"/>
  <c r="C22" i="11" s="1"/>
  <c r="C23" i="11" s="1"/>
  <c r="C24" i="11" s="1"/>
  <c r="D17" i="11"/>
  <c r="E17" i="11"/>
  <c r="F17" i="11"/>
  <c r="G17" i="11"/>
  <c r="H17" i="11"/>
  <c r="I17" i="11"/>
  <c r="J17" i="11"/>
  <c r="L17" i="11"/>
  <c r="C17" i="11"/>
  <c r="D13" i="11"/>
  <c r="D14" i="11" s="1"/>
  <c r="D15" i="11" s="1"/>
  <c r="E13" i="11"/>
  <c r="E14" i="11" s="1"/>
  <c r="E15" i="11" s="1"/>
  <c r="F13" i="11"/>
  <c r="F14" i="11" s="1"/>
  <c r="F15" i="11" s="1"/>
  <c r="G13" i="11"/>
  <c r="G14" i="11" s="1"/>
  <c r="G15" i="11" s="1"/>
  <c r="H13" i="11"/>
  <c r="H14" i="11" s="1"/>
  <c r="H15" i="11" s="1"/>
  <c r="I13" i="11"/>
  <c r="I14" i="11" s="1"/>
  <c r="I15" i="11" s="1"/>
  <c r="J13" i="11"/>
  <c r="J14" i="11" s="1"/>
  <c r="J15" i="11" s="1"/>
  <c r="L13" i="11"/>
  <c r="L14" i="11" s="1"/>
  <c r="L15" i="11" s="1"/>
  <c r="C13" i="11"/>
  <c r="C14" i="11" s="1"/>
  <c r="C15" i="11" s="1"/>
  <c r="G59" i="7" l="1"/>
  <c r="F61" i="7"/>
  <c r="G61" i="7" s="1"/>
  <c r="G58" i="7"/>
  <c r="F60" i="7"/>
  <c r="G57" i="7"/>
  <c r="G56" i="7"/>
  <c r="K18" i="11"/>
  <c r="K19" i="11" s="1"/>
  <c r="K20" i="11" s="1"/>
  <c r="K21" i="11" s="1"/>
  <c r="K22" i="11" s="1"/>
  <c r="K23" i="11" s="1"/>
  <c r="K24" i="11" s="1"/>
  <c r="K16" i="11"/>
  <c r="K17" i="11" s="1"/>
  <c r="K12" i="11"/>
  <c r="K13" i="11" s="1"/>
  <c r="K14" i="11" s="1"/>
  <c r="K15" i="11" s="1"/>
  <c r="K7" i="11"/>
  <c r="K6" i="11"/>
  <c r="F62" i="7" l="1"/>
  <c r="G62" i="7" s="1"/>
  <c r="G60" i="7"/>
  <c r="K5" i="11"/>
  <c r="K4" i="11"/>
  <c r="K3" i="11"/>
  <c r="H35" i="7" l="1"/>
  <c r="H37" i="7" s="1"/>
  <c r="H39" i="7" s="1"/>
  <c r="H34" i="7"/>
  <c r="H36" i="7" s="1"/>
  <c r="H38" i="7" s="1"/>
  <c r="H40" i="7" s="1"/>
  <c r="L7" i="10" l="1"/>
  <c r="F7" i="10"/>
  <c r="L6" i="10"/>
  <c r="L5" i="10"/>
  <c r="F6" i="10"/>
  <c r="F5" i="10"/>
  <c r="F40" i="7"/>
  <c r="G40" i="7"/>
  <c r="I40" i="7"/>
  <c r="J40" i="7"/>
  <c r="K40" i="7"/>
  <c r="I36" i="7"/>
  <c r="J36" i="7"/>
  <c r="K36" i="7"/>
  <c r="I37" i="7"/>
  <c r="I39" i="7" s="1"/>
  <c r="J37" i="7"/>
  <c r="J39" i="7" s="1"/>
  <c r="K37" i="7"/>
  <c r="K39" i="7" s="1"/>
  <c r="I38" i="7"/>
  <c r="J38" i="7"/>
  <c r="K38" i="7"/>
  <c r="J34" i="7"/>
  <c r="K34" i="7"/>
  <c r="J35" i="7"/>
  <c r="K35" i="7"/>
  <c r="I35" i="7"/>
  <c r="I34" i="7"/>
  <c r="G34" i="7"/>
  <c r="G26" i="7"/>
  <c r="F35" i="7"/>
  <c r="G35" i="7" s="1"/>
  <c r="F34" i="7"/>
  <c r="D40" i="7"/>
  <c r="D36" i="7"/>
  <c r="D38" i="7" s="1"/>
  <c r="D37" i="7"/>
  <c r="D39" i="7"/>
  <c r="D35" i="7"/>
  <c r="D34" i="7"/>
  <c r="E41" i="7"/>
  <c r="G33" i="7"/>
  <c r="G32" i="7"/>
  <c r="G31" i="7"/>
  <c r="G30" i="7"/>
  <c r="G29" i="7"/>
  <c r="G28" i="7"/>
  <c r="G27" i="7"/>
  <c r="B26" i="7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F36" i="7" l="1"/>
  <c r="F37" i="7"/>
  <c r="D10" i="9"/>
  <c r="D7" i="9"/>
  <c r="D8" i="9"/>
  <c r="D5" i="9"/>
  <c r="G37" i="7" l="1"/>
  <c r="F39" i="7"/>
  <c r="G39" i="7" s="1"/>
  <c r="G36" i="7"/>
  <c r="F38" i="7"/>
  <c r="E33" i="8"/>
  <c r="E3" i="8"/>
  <c r="E35" i="8"/>
  <c r="E34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G38" i="7" l="1"/>
  <c r="J3" i="8"/>
  <c r="J4" i="8" s="1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G17" i="7"/>
  <c r="G16" i="7"/>
  <c r="G15" i="7"/>
  <c r="G14" i="7"/>
  <c r="G13" i="7"/>
  <c r="G12" i="7"/>
  <c r="G11" i="7"/>
  <c r="G10" i="7"/>
  <c r="G5" i="7"/>
  <c r="J31" i="8" l="1"/>
  <c r="J32" i="8" s="1"/>
  <c r="J33" i="8" s="1"/>
  <c r="G6" i="7"/>
  <c r="G7" i="7"/>
  <c r="G8" i="7"/>
  <c r="G9" i="7"/>
  <c r="G4" i="7"/>
  <c r="E19" i="7"/>
</calcChain>
</file>

<file path=xl/sharedStrings.xml><?xml version="1.0" encoding="utf-8"?>
<sst xmlns="http://schemas.openxmlformats.org/spreadsheetml/2006/main" count="664" uniqueCount="174">
  <si>
    <t>γ</t>
    <phoneticPr fontId="3"/>
  </si>
  <si>
    <t>φ</t>
    <phoneticPr fontId="3"/>
  </si>
  <si>
    <t>C</t>
    <phoneticPr fontId="3"/>
  </si>
  <si>
    <t>粘性土</t>
    <rPh sb="0" eb="3">
      <t>ネンセイド</t>
    </rPh>
    <phoneticPr fontId="3"/>
  </si>
  <si>
    <t>砂質土</t>
    <rPh sb="0" eb="3">
      <t>サシツド</t>
    </rPh>
    <phoneticPr fontId="3"/>
  </si>
  <si>
    <t>(m)</t>
    <phoneticPr fontId="3"/>
  </si>
  <si>
    <t>土質</t>
    <rPh sb="0" eb="2">
      <t>ドシツ</t>
    </rPh>
    <phoneticPr fontId="3"/>
  </si>
  <si>
    <t>平均N値</t>
    <rPh sb="0" eb="2">
      <t>ヘイキン</t>
    </rPh>
    <rPh sb="3" eb="4">
      <t>アタイ</t>
    </rPh>
    <phoneticPr fontId="3"/>
  </si>
  <si>
    <t>層厚</t>
    <rPh sb="0" eb="1">
      <t>ソウ</t>
    </rPh>
    <rPh sb="1" eb="2">
      <t>アツ</t>
    </rPh>
    <phoneticPr fontId="3"/>
  </si>
  <si>
    <t>γ'</t>
    <phoneticPr fontId="3"/>
  </si>
  <si>
    <t>地層名</t>
    <rPh sb="0" eb="2">
      <t>チソウ</t>
    </rPh>
    <rPh sb="2" eb="3">
      <t>メイ</t>
    </rPh>
    <phoneticPr fontId="3"/>
  </si>
  <si>
    <t>砂れき</t>
    <rPh sb="0" eb="1">
      <t>スナ</t>
    </rPh>
    <phoneticPr fontId="3"/>
  </si>
  <si>
    <t>(m)</t>
    <phoneticPr fontId="3"/>
  </si>
  <si>
    <r>
      <t>(kN/m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phoneticPr fontId="3"/>
  </si>
  <si>
    <t>(度)</t>
    <rPh sb="1" eb="2">
      <t>ド</t>
    </rPh>
    <phoneticPr fontId="3"/>
  </si>
  <si>
    <r>
      <t>(kN/m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)</t>
    </r>
    <phoneticPr fontId="3"/>
  </si>
  <si>
    <t>F</t>
    <phoneticPr fontId="3"/>
  </si>
  <si>
    <t>lm</t>
    <phoneticPr fontId="3"/>
  </si>
  <si>
    <t>Ac</t>
    <phoneticPr fontId="3"/>
  </si>
  <si>
    <t>Ag</t>
    <phoneticPr fontId="3"/>
  </si>
  <si>
    <t>Km</t>
  </si>
  <si>
    <t>Km</t>
    <phoneticPr fontId="3"/>
  </si>
  <si>
    <t>Ks</t>
    <phoneticPr fontId="3"/>
  </si>
  <si>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</si>
  <si>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</si>
  <si>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</si>
  <si>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</si>
  <si>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</si>
  <si>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</si>
  <si>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</si>
  <si>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</si>
  <si>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</si>
  <si>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</si>
  <si>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</si>
  <si>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</si>
  <si>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</si>
  <si>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</si>
  <si>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</si>
  <si>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</si>
  <si>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円形</t>
    <rPh sb="0" eb="2">
      <t>エンケイ</t>
    </rPh>
    <phoneticPr fontId="3"/>
  </si>
  <si>
    <t>頂版</t>
    <rPh sb="0" eb="1">
      <t>イタダ</t>
    </rPh>
    <rPh sb="1" eb="2">
      <t>バン</t>
    </rPh>
    <phoneticPr fontId="3"/>
  </si>
  <si>
    <t>側壁</t>
    <rPh sb="0" eb="1">
      <t>ソク</t>
    </rPh>
    <rPh sb="1" eb="2">
      <t>カベ</t>
    </rPh>
    <phoneticPr fontId="3"/>
  </si>
  <si>
    <t>中床版</t>
    <rPh sb="0" eb="1">
      <t>チュウ</t>
    </rPh>
    <rPh sb="1" eb="2">
      <t>トコ</t>
    </rPh>
    <rPh sb="2" eb="3">
      <t>バン</t>
    </rPh>
    <phoneticPr fontId="3"/>
  </si>
  <si>
    <t>部材名称</t>
    <rPh sb="0" eb="2">
      <t>ブザイ</t>
    </rPh>
    <rPh sb="2" eb="4">
      <t>メイショウ</t>
    </rPh>
    <phoneticPr fontId="3"/>
  </si>
  <si>
    <t>タイプ</t>
    <phoneticPr fontId="3"/>
  </si>
  <si>
    <t>部材高</t>
    <rPh sb="0" eb="2">
      <t>ブザイ</t>
    </rPh>
    <rPh sb="2" eb="3">
      <t>タカ</t>
    </rPh>
    <phoneticPr fontId="3"/>
  </si>
  <si>
    <t>部位</t>
    <rPh sb="0" eb="2">
      <t>ブイ</t>
    </rPh>
    <phoneticPr fontId="3"/>
  </si>
  <si>
    <t>B１F側壁</t>
    <rPh sb="3" eb="4">
      <t>ソク</t>
    </rPh>
    <rPh sb="4" eb="5">
      <t>カベ</t>
    </rPh>
    <phoneticPr fontId="3"/>
  </si>
  <si>
    <t>B１F中床版</t>
    <rPh sb="3" eb="4">
      <t>チュウ</t>
    </rPh>
    <rPh sb="4" eb="5">
      <t>トコ</t>
    </rPh>
    <rPh sb="5" eb="6">
      <t>バン</t>
    </rPh>
    <phoneticPr fontId="3"/>
  </si>
  <si>
    <t>B1F</t>
    <phoneticPr fontId="3"/>
  </si>
  <si>
    <t>B2F</t>
  </si>
  <si>
    <t>B3F</t>
  </si>
  <si>
    <t>B4F</t>
  </si>
  <si>
    <t>B5F</t>
  </si>
  <si>
    <t>B6F</t>
  </si>
  <si>
    <t>B7F</t>
  </si>
  <si>
    <t>B8F</t>
  </si>
  <si>
    <t>底版</t>
    <rPh sb="0" eb="1">
      <t>ソコ</t>
    </rPh>
    <rPh sb="1" eb="2">
      <t>バン</t>
    </rPh>
    <phoneticPr fontId="3"/>
  </si>
  <si>
    <t>B9F</t>
  </si>
  <si>
    <t>B10F</t>
  </si>
  <si>
    <t>B11F</t>
  </si>
  <si>
    <t>B12F</t>
  </si>
  <si>
    <t>B13F</t>
  </si>
  <si>
    <t>B14F</t>
  </si>
  <si>
    <t>B15F</t>
  </si>
  <si>
    <t>Wd2</t>
    <phoneticPr fontId="3"/>
  </si>
  <si>
    <t>Wd</t>
    <phoneticPr fontId="3"/>
  </si>
  <si>
    <t>Wm</t>
    <phoneticPr fontId="3"/>
  </si>
  <si>
    <t>群衆</t>
    <rPh sb="0" eb="2">
      <t>グンシュウ</t>
    </rPh>
    <phoneticPr fontId="3"/>
  </si>
  <si>
    <t>躯体重量</t>
    <rPh sb="0" eb="2">
      <t>クタイ</t>
    </rPh>
    <rPh sb="2" eb="4">
      <t>ジュウリョウ</t>
    </rPh>
    <phoneticPr fontId="3"/>
  </si>
  <si>
    <t>底版重量</t>
    <rPh sb="0" eb="1">
      <t>ソコ</t>
    </rPh>
    <rPh sb="1" eb="2">
      <t>バン</t>
    </rPh>
    <rPh sb="2" eb="4">
      <t>ジュウリョウ</t>
    </rPh>
    <phoneticPr fontId="3"/>
  </si>
  <si>
    <t>任意</t>
    <rPh sb="0" eb="2">
      <t>ニンイ</t>
    </rPh>
    <phoneticPr fontId="3"/>
  </si>
  <si>
    <t>Wn2</t>
    <phoneticPr fontId="3"/>
  </si>
  <si>
    <t>土砂</t>
    <rPh sb="0" eb="2">
      <t>ドシャ</t>
    </rPh>
    <phoneticPr fontId="3"/>
  </si>
  <si>
    <t>Wu</t>
    <phoneticPr fontId="3"/>
  </si>
  <si>
    <t>NEW</t>
    <phoneticPr fontId="3"/>
  </si>
  <si>
    <t>F1</t>
    <phoneticPr fontId="3"/>
  </si>
  <si>
    <t>F2</t>
  </si>
  <si>
    <t>F3</t>
  </si>
  <si>
    <t>Ac1</t>
    <phoneticPr fontId="3"/>
  </si>
  <si>
    <t>Ac2</t>
  </si>
  <si>
    <t>Ag</t>
    <phoneticPr fontId="3"/>
  </si>
  <si>
    <t>KH-m</t>
    <phoneticPr fontId="3"/>
  </si>
  <si>
    <t>KH-s</t>
    <phoneticPr fontId="3"/>
  </si>
  <si>
    <t>B１F</t>
    <phoneticPr fontId="3"/>
  </si>
  <si>
    <t>×</t>
    <phoneticPr fontId="3"/>
  </si>
  <si>
    <t>＝</t>
    <phoneticPr fontId="3"/>
  </si>
  <si>
    <t>kN</t>
    <phoneticPr fontId="3"/>
  </si>
  <si>
    <t>B２F</t>
  </si>
  <si>
    <t>B３F</t>
  </si>
  <si>
    <t>B４F</t>
  </si>
  <si>
    <t>B５F</t>
  </si>
  <si>
    <t>仕切壁</t>
    <rPh sb="0" eb="2">
      <t>シキ</t>
    </rPh>
    <rPh sb="2" eb="3">
      <t>カベ</t>
    </rPh>
    <phoneticPr fontId="3"/>
  </si>
  <si>
    <t>階段</t>
    <rPh sb="0" eb="2">
      <t>カイダン</t>
    </rPh>
    <phoneticPr fontId="3"/>
  </si>
  <si>
    <t>m</t>
    <phoneticPr fontId="3"/>
  </si>
  <si>
    <t>kN/m3</t>
    <phoneticPr fontId="3"/>
  </si>
  <si>
    <t>備考</t>
    <rPh sb="0" eb="2">
      <t>ビコウ</t>
    </rPh>
    <phoneticPr fontId="3"/>
  </si>
  <si>
    <t>階高(2.9m)</t>
    <rPh sb="0" eb="1">
      <t>カイ</t>
    </rPh>
    <rPh sb="1" eb="2">
      <t>タカ</t>
    </rPh>
    <phoneticPr fontId="3"/>
  </si>
  <si>
    <t>B６F</t>
  </si>
  <si>
    <t>B７F</t>
  </si>
  <si>
    <t>B８F</t>
  </si>
  <si>
    <t>B９F</t>
  </si>
  <si>
    <t>B１０F</t>
  </si>
  <si>
    <t>B１１F</t>
  </si>
  <si>
    <t>B１２F</t>
  </si>
  <si>
    <t>B１３F</t>
  </si>
  <si>
    <t>B１４F</t>
  </si>
  <si>
    <t>階高(3.3m)</t>
    <rPh sb="0" eb="1">
      <t>カイ</t>
    </rPh>
    <rPh sb="1" eb="2">
      <t>タカ</t>
    </rPh>
    <phoneticPr fontId="3"/>
  </si>
  <si>
    <t>階高(3.7m)</t>
    <rPh sb="0" eb="1">
      <t>カイ</t>
    </rPh>
    <rPh sb="1" eb="2">
      <t>タカ</t>
    </rPh>
    <phoneticPr fontId="3"/>
  </si>
  <si>
    <t>-</t>
    <phoneticPr fontId="3"/>
  </si>
  <si>
    <t>手摺</t>
    <rPh sb="0" eb="2">
      <t>テスリ</t>
    </rPh>
    <phoneticPr fontId="3"/>
  </si>
  <si>
    <t>群集荷重控除</t>
    <rPh sb="0" eb="2">
      <t>グンシュウ</t>
    </rPh>
    <rPh sb="2" eb="4">
      <t>カジュウ</t>
    </rPh>
    <rPh sb="4" eb="6">
      <t>コウジョ</t>
    </rPh>
    <phoneticPr fontId="3"/>
  </si>
  <si>
    <t>π／4</t>
    <phoneticPr fontId="3"/>
  </si>
  <si>
    <t>×</t>
    <phoneticPr fontId="3"/>
  </si>
  <si>
    <t>=</t>
    <phoneticPr fontId="3"/>
  </si>
  <si>
    <t>開口部控除</t>
    <rPh sb="0" eb="3">
      <t>カイコウブ</t>
    </rPh>
    <rPh sb="3" eb="5">
      <t>コウジョ</t>
    </rPh>
    <phoneticPr fontId="3"/>
  </si>
  <si>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2"/>
        <charset val="128"/>
        <scheme val="minor"/>
      </rPr>
      <t>×</t>
    </r>
    <phoneticPr fontId="3"/>
  </si>
  <si>
    <t>B４F①</t>
    <phoneticPr fontId="3"/>
  </si>
  <si>
    <t>B４F②</t>
    <phoneticPr fontId="3"/>
  </si>
  <si>
    <t>B４F①</t>
    <phoneticPr fontId="3"/>
  </si>
  <si>
    <t>B４F②</t>
    <phoneticPr fontId="3"/>
  </si>
  <si>
    <t>m2</t>
    <phoneticPr fontId="3"/>
  </si>
  <si>
    <t>kN/m2</t>
    <phoneticPr fontId="3"/>
  </si>
  <si>
    <t>N</t>
    <phoneticPr fontId="3"/>
  </si>
  <si>
    <t>D13</t>
    <phoneticPr fontId="3"/>
  </si>
  <si>
    <t>D16</t>
    <phoneticPr fontId="3"/>
  </si>
  <si>
    <t>D19</t>
    <phoneticPr fontId="3"/>
  </si>
  <si>
    <t>D22</t>
    <phoneticPr fontId="3"/>
  </si>
  <si>
    <t>底版反力（W3)</t>
    <rPh sb="0" eb="1">
      <t>ソコ</t>
    </rPh>
    <rPh sb="1" eb="2">
      <t>バン</t>
    </rPh>
    <rPh sb="2" eb="4">
      <t>ハンリョク</t>
    </rPh>
    <phoneticPr fontId="3"/>
  </si>
  <si>
    <t>W3</t>
    <phoneticPr fontId="3"/>
  </si>
  <si>
    <t>底版面積（A)</t>
    <rPh sb="0" eb="1">
      <t>ソコ</t>
    </rPh>
    <rPh sb="1" eb="2">
      <t>バン</t>
    </rPh>
    <rPh sb="2" eb="4">
      <t>メンセキ</t>
    </rPh>
    <phoneticPr fontId="3"/>
  </si>
  <si>
    <t>A</t>
    <phoneticPr fontId="3"/>
  </si>
  <si>
    <t>π/4</t>
    <phoneticPr fontId="3"/>
  </si>
  <si>
    <t>W3</t>
    <phoneticPr fontId="3"/>
  </si>
  <si>
    <t>×</t>
    <phoneticPr fontId="3"/>
  </si>
  <si>
    <t>A</t>
    <phoneticPr fontId="3"/>
  </si>
  <si>
    <t>（</t>
    <phoneticPr fontId="3"/>
  </si>
  <si>
    <t>A’</t>
    <phoneticPr fontId="3"/>
  </si>
  <si>
    <t>人孔側壁面積（A’)</t>
    <rPh sb="0" eb="1">
      <t>ジン</t>
    </rPh>
    <rPh sb="1" eb="2">
      <t>アナ</t>
    </rPh>
    <rPh sb="2" eb="3">
      <t>ソク</t>
    </rPh>
    <rPh sb="3" eb="4">
      <t>カベ</t>
    </rPh>
    <rPh sb="4" eb="6">
      <t>メンセキ</t>
    </rPh>
    <phoneticPr fontId="3"/>
  </si>
  <si>
    <t>人孔側壁に作用する圧縮応力（ｎ）</t>
    <rPh sb="0" eb="1">
      <t>ジン</t>
    </rPh>
    <rPh sb="1" eb="2">
      <t>アナ</t>
    </rPh>
    <rPh sb="2" eb="3">
      <t>ソク</t>
    </rPh>
    <rPh sb="3" eb="4">
      <t>カベ</t>
    </rPh>
    <rPh sb="5" eb="7">
      <t>サヨウ</t>
    </rPh>
    <rPh sb="9" eb="11">
      <t>アッシュク</t>
    </rPh>
    <rPh sb="11" eb="13">
      <t>オウリョク</t>
    </rPh>
    <phoneticPr fontId="3"/>
  </si>
  <si>
    <t>ｎ</t>
    <phoneticPr fontId="3"/>
  </si>
  <si>
    <t>÷</t>
    <phoneticPr fontId="3"/>
  </si>
  <si>
    <t>A’</t>
    <phoneticPr fontId="3"/>
  </si>
  <si>
    <t>／</t>
    <phoneticPr fontId="3"/>
  </si>
  <si>
    <t>m2</t>
    <phoneticPr fontId="3"/>
  </si>
  <si>
    <t>人孔側壁の単位幅に作用する軸力（N2)</t>
    <rPh sb="0" eb="1">
      <t>ジン</t>
    </rPh>
    <rPh sb="1" eb="2">
      <t>アナ</t>
    </rPh>
    <rPh sb="2" eb="4">
      <t>ソクヘキ</t>
    </rPh>
    <rPh sb="5" eb="7">
      <t>タンイ</t>
    </rPh>
    <rPh sb="7" eb="8">
      <t>ハバ</t>
    </rPh>
    <rPh sb="9" eb="11">
      <t>サヨウ</t>
    </rPh>
    <rPh sb="13" eb="15">
      <t>ジクリョク</t>
    </rPh>
    <phoneticPr fontId="3"/>
  </si>
  <si>
    <t>軸力（N1）</t>
    <rPh sb="0" eb="2">
      <t>ジクリョク</t>
    </rPh>
    <phoneticPr fontId="3"/>
  </si>
  <si>
    <t>N1</t>
    <phoneticPr fontId="3"/>
  </si>
  <si>
    <t>N2</t>
    <phoneticPr fontId="3"/>
  </si>
  <si>
    <t>（A”=壁厚×単位幅）</t>
    <rPh sb="4" eb="5">
      <t>カベ</t>
    </rPh>
    <rPh sb="5" eb="6">
      <t>アツ</t>
    </rPh>
    <rPh sb="7" eb="9">
      <t>タンイ</t>
    </rPh>
    <rPh sb="9" eb="10">
      <t>ハバ</t>
    </rPh>
    <phoneticPr fontId="3"/>
  </si>
  <si>
    <t>A”</t>
    <phoneticPr fontId="3"/>
  </si>
  <si>
    <t>軸方向鉄筋は、以下の計算により定めた径を、全階での標準径とした。</t>
    <rPh sb="0" eb="1">
      <t>ジク</t>
    </rPh>
    <rPh sb="1" eb="3">
      <t>ホウコウ</t>
    </rPh>
    <rPh sb="3" eb="5">
      <t>テッキン</t>
    </rPh>
    <rPh sb="7" eb="9">
      <t>イカ</t>
    </rPh>
    <rPh sb="10" eb="12">
      <t>ケイサン</t>
    </rPh>
    <rPh sb="15" eb="16">
      <t>サダ</t>
    </rPh>
    <rPh sb="18" eb="19">
      <t>ケイ</t>
    </rPh>
    <rPh sb="21" eb="22">
      <t>スベ</t>
    </rPh>
    <rPh sb="22" eb="23">
      <t>カイ</t>
    </rPh>
    <rPh sb="25" eb="27">
      <t>ヒョウジュン</t>
    </rPh>
    <rPh sb="27" eb="28">
      <t>ケイ</t>
    </rPh>
    <phoneticPr fontId="3"/>
  </si>
  <si>
    <t>軸方向鉄筋は、計算上必要なコンクリート断面積の0.8%以上の鉄筋を配置するものとした。</t>
    <rPh sb="0" eb="1">
      <t>ジク</t>
    </rPh>
    <rPh sb="1" eb="3">
      <t>ホウコウ</t>
    </rPh>
    <rPh sb="3" eb="5">
      <t>テッキン</t>
    </rPh>
    <rPh sb="7" eb="10">
      <t>ケイサンジョウ</t>
    </rPh>
    <rPh sb="10" eb="12">
      <t>ヒツヨウ</t>
    </rPh>
    <rPh sb="19" eb="22">
      <t>ダンメンセキ</t>
    </rPh>
    <rPh sb="27" eb="29">
      <t>イジョウ</t>
    </rPh>
    <rPh sb="30" eb="32">
      <t>テッキン</t>
    </rPh>
    <rPh sb="33" eb="35">
      <t>ハイチ</t>
    </rPh>
    <phoneticPr fontId="3"/>
  </si>
  <si>
    <t>＝</t>
    <phoneticPr fontId="3"/>
  </si>
  <si>
    <t>必要鉄筋量(mm2)</t>
    <rPh sb="0" eb="2">
      <t>ヒツヨウ</t>
    </rPh>
    <rPh sb="2" eb="4">
      <t>テッキン</t>
    </rPh>
    <rPh sb="4" eb="5">
      <t>リョウ</t>
    </rPh>
    <phoneticPr fontId="3"/>
  </si>
  <si>
    <t>軸力（N)</t>
    <rPh sb="0" eb="2">
      <t>ジクリョク</t>
    </rPh>
    <phoneticPr fontId="3"/>
  </si>
  <si>
    <t>コンクリート許容曲げ圧縮応力度（9.0N/mm2）×0.008</t>
    <rPh sb="6" eb="8">
      <t>キョヨウ</t>
    </rPh>
    <rPh sb="8" eb="9">
      <t>マ</t>
    </rPh>
    <rPh sb="10" eb="12">
      <t>アッシュク</t>
    </rPh>
    <rPh sb="12" eb="15">
      <t>オウリョクド</t>
    </rPh>
    <phoneticPr fontId="3"/>
  </si>
  <si>
    <t>×</t>
    <phoneticPr fontId="3"/>
  </si>
  <si>
    <t>mm2</t>
    <phoneticPr fontId="3"/>
  </si>
  <si>
    <t>径</t>
    <rPh sb="0" eb="1">
      <t>ケイ</t>
    </rPh>
    <phoneticPr fontId="3"/>
  </si>
  <si>
    <t>断面積</t>
    <rPh sb="0" eb="3">
      <t>ダンメンセキ</t>
    </rPh>
    <phoneticPr fontId="3"/>
  </si>
  <si>
    <t>本数</t>
    <rPh sb="0" eb="2">
      <t>ホンスウ</t>
    </rPh>
    <phoneticPr fontId="3"/>
  </si>
  <si>
    <t>※全鉄筋面積は、外筋と内筋を同径とする場合</t>
    <rPh sb="1" eb="2">
      <t>ゼン</t>
    </rPh>
    <rPh sb="2" eb="4">
      <t>テッキン</t>
    </rPh>
    <rPh sb="4" eb="6">
      <t>メンセキ</t>
    </rPh>
    <rPh sb="8" eb="9">
      <t>ソト</t>
    </rPh>
    <rPh sb="9" eb="10">
      <t>キン</t>
    </rPh>
    <rPh sb="11" eb="12">
      <t>ウチ</t>
    </rPh>
    <rPh sb="12" eb="13">
      <t>キン</t>
    </rPh>
    <rPh sb="14" eb="15">
      <t>ドウ</t>
    </rPh>
    <rPh sb="15" eb="16">
      <t>ケイ</t>
    </rPh>
    <rPh sb="19" eb="21">
      <t>バアイ</t>
    </rPh>
    <phoneticPr fontId="3"/>
  </si>
  <si>
    <t>(mm2)</t>
    <phoneticPr fontId="3"/>
  </si>
  <si>
    <t>間隔</t>
    <rPh sb="0" eb="2">
      <t>カンカク</t>
    </rPh>
    <phoneticPr fontId="3"/>
  </si>
  <si>
    <t>(本)</t>
    <rPh sb="1" eb="2">
      <t>ホン</t>
    </rPh>
    <phoneticPr fontId="3"/>
  </si>
  <si>
    <t>片側鉄筋面積</t>
    <rPh sb="0" eb="2">
      <t>カタガワ</t>
    </rPh>
    <rPh sb="2" eb="4">
      <t>テッキン</t>
    </rPh>
    <rPh sb="4" eb="6">
      <t>メンセキ</t>
    </rPh>
    <phoneticPr fontId="3"/>
  </si>
  <si>
    <t>(mm2)</t>
    <phoneticPr fontId="3"/>
  </si>
  <si>
    <t>※全鉄筋面積</t>
    <rPh sb="1" eb="2">
      <t>ゼン</t>
    </rPh>
    <rPh sb="2" eb="4">
      <t>テッキン</t>
    </rPh>
    <rPh sb="4" eb="6">
      <t>メンセキ</t>
    </rPh>
    <phoneticPr fontId="3"/>
  </si>
  <si>
    <t>←採用</t>
    <rPh sb="1" eb="3">
      <t>サイヨウ</t>
    </rPh>
    <phoneticPr fontId="3"/>
  </si>
  <si>
    <t>下表の計算より、必要鉄筋量以上となる鉄筋配置を決定する。</t>
    <rPh sb="0" eb="1">
      <t>シタ</t>
    </rPh>
    <rPh sb="1" eb="2">
      <t>ヒョウ</t>
    </rPh>
    <rPh sb="3" eb="5">
      <t>ケイサン</t>
    </rPh>
    <rPh sb="8" eb="10">
      <t>ヒツヨウ</t>
    </rPh>
    <rPh sb="10" eb="13">
      <t>テッキンリョウ</t>
    </rPh>
    <rPh sb="13" eb="15">
      <t>イジョウ</t>
    </rPh>
    <rPh sb="18" eb="20">
      <t>テッキン</t>
    </rPh>
    <rPh sb="20" eb="22">
      <t>ハイチ</t>
    </rPh>
    <rPh sb="23" eb="25">
      <t>ケッテイ</t>
    </rPh>
    <phoneticPr fontId="3"/>
  </si>
  <si>
    <r>
      <rPr>
        <vertAlign val="superscript"/>
        <sz val="10.5"/>
        <color theme="1"/>
        <rFont val="ＭＳ Ｐゴシック"/>
        <family val="3"/>
        <charset val="128"/>
        <scheme val="minor"/>
      </rPr>
      <t>2　</t>
    </r>
    <r>
      <rPr>
        <sz val="10.5"/>
        <color theme="1"/>
        <rFont val="ＭＳ Ｐゴシック"/>
        <family val="3"/>
        <charset val="128"/>
        <scheme val="minor"/>
      </rPr>
      <t>×</t>
    </r>
    <phoneticPr fontId="3"/>
  </si>
  <si>
    <r>
      <rPr>
        <vertAlign val="superscript"/>
        <sz val="10.5"/>
        <color theme="1"/>
        <rFont val="ＭＳ Ｐゴシック"/>
        <family val="3"/>
        <charset val="128"/>
        <scheme val="minor"/>
      </rPr>
      <t>2　</t>
    </r>
    <r>
      <rPr>
        <sz val="10.5"/>
        <color theme="1"/>
        <rFont val="ＭＳ Ｐゴシック"/>
        <family val="3"/>
        <charset val="128"/>
        <scheme val="minor"/>
      </rPr>
      <t>－</t>
    </r>
    <phoneticPr fontId="3"/>
  </si>
  <si>
    <r>
      <rPr>
        <vertAlign val="superscript"/>
        <sz val="10.5"/>
        <color theme="1"/>
        <rFont val="ＭＳ Ｐゴシック"/>
        <family val="3"/>
        <charset val="128"/>
        <scheme val="minor"/>
      </rPr>
      <t>2　</t>
    </r>
    <r>
      <rPr>
        <sz val="10.5"/>
        <color theme="1"/>
        <rFont val="ＭＳ Ｐゴシック"/>
        <family val="3"/>
        <charset val="128"/>
        <scheme val="minor"/>
      </rPr>
      <t>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</si>
</sst>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;[Red]\-#,##0.000"/>
    <numFmt numFmtId="177" formatCode="#,##0.0;[Red]\-#,##0.0"/>
    <numFmt numFmtId="178" formatCode="#,##0.0_ ;[Red]\-#,##0.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6"/>
      <color rgb="FF0070C0"/>
      <name val="AR Pゴシック体S"/>
      <family val="3"/>
      <charset val="128"/>
    </font>
    <font>
      <sz val="11"/>
      <color rgb="FF0070C0"/>
      <name val="HGPｺﾞｼｯｸE"/>
      <family val="3"/>
      <charset val="128"/>
    </font>
    <font>
      <sz val="10.5"/>
      <color theme="1"/>
      <name val="ＭＳ Ｐゴシック"/>
      <family val="3"/>
      <charset val="128"/>
      <scheme val="minor"/>
    </font>
    <font>
      <vertAlign val="superscript"/>
      <sz val="10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3" borderId="0" xfId="1" applyNumberFormat="1" applyFont="1" applyFill="1" applyAlignment="1">
      <alignment horizontal="center" vertical="center"/>
    </xf>
    <xf numFmtId="177" fontId="0" fillId="3" borderId="0" xfId="1" applyNumberFormat="1" applyFont="1" applyFill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7" fontId="0" fillId="3" borderId="2" xfId="1" applyNumberFormat="1" applyFont="1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0" xfId="1" applyNumberFormat="1" applyFont="1">
      <alignment vertical="center"/>
    </xf>
    <xf numFmtId="176" fontId="0" fillId="0" borderId="0" xfId="0" applyNumberFormat="1">
      <alignment vertical="center"/>
    </xf>
    <xf numFmtId="177" fontId="0" fillId="4" borderId="0" xfId="1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177" fontId="0" fillId="0" borderId="0" xfId="1" applyNumberFormat="1" applyFont="1">
      <alignment vertical="center"/>
    </xf>
    <xf numFmtId="0" fontId="7" fillId="0" borderId="0" xfId="0" applyFont="1">
      <alignment vertical="center"/>
    </xf>
    <xf numFmtId="38" fontId="0" fillId="5" borderId="1" xfId="1" applyFont="1" applyFill="1" applyBorder="1" applyAlignment="1">
      <alignment horizontal="center" vertical="center"/>
    </xf>
    <xf numFmtId="177" fontId="0" fillId="3" borderId="2" xfId="1" applyNumberFormat="1" applyFont="1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0" fontId="4" fillId="3" borderId="0" xfId="1" applyNumberFormat="1" applyFont="1" applyFill="1" applyAlignment="1">
      <alignment horizontal="center" vertical="center"/>
    </xf>
    <xf numFmtId="40" fontId="4" fillId="3" borderId="1" xfId="1" applyNumberFormat="1" applyFont="1" applyFill="1" applyBorder="1" applyAlignment="1">
      <alignment horizontal="center" vertical="center"/>
    </xf>
    <xf numFmtId="40" fontId="4" fillId="3" borderId="4" xfId="1" applyNumberFormat="1" applyFont="1" applyFill="1" applyBorder="1" applyAlignment="1">
      <alignment horizontal="center" vertical="center"/>
    </xf>
    <xf numFmtId="177" fontId="6" fillId="3" borderId="4" xfId="1" applyNumberFormat="1" applyFont="1" applyFill="1" applyBorder="1" applyAlignment="1">
      <alignment horizontal="center" vertical="center"/>
    </xf>
    <xf numFmtId="40" fontId="4" fillId="3" borderId="5" xfId="1" applyNumberFormat="1" applyFont="1" applyFill="1" applyBorder="1" applyAlignment="1">
      <alignment horizontal="center" vertical="center"/>
    </xf>
    <xf numFmtId="40" fontId="6" fillId="5" borderId="5" xfId="1" applyNumberFormat="1" applyFont="1" applyFill="1" applyBorder="1" applyAlignment="1">
      <alignment horizontal="center" vertical="center"/>
    </xf>
    <xf numFmtId="40" fontId="6" fillId="2" borderId="5" xfId="1" applyNumberFormat="1" applyFont="1" applyFill="1" applyBorder="1" applyAlignment="1">
      <alignment horizontal="center" vertical="center"/>
    </xf>
    <xf numFmtId="40" fontId="4" fillId="2" borderId="5" xfId="1" applyNumberFormat="1" applyFont="1" applyFill="1" applyBorder="1" applyAlignment="1">
      <alignment horizontal="center" vertical="center"/>
    </xf>
    <xf numFmtId="40" fontId="6" fillId="6" borderId="5" xfId="1" applyNumberFormat="1" applyFont="1" applyFill="1" applyBorder="1" applyAlignment="1">
      <alignment horizontal="center" vertical="center"/>
    </xf>
    <xf numFmtId="40" fontId="4" fillId="6" borderId="5" xfId="1" applyNumberFormat="1" applyFont="1" applyFill="1" applyBorder="1" applyAlignment="1">
      <alignment horizontal="center" vertical="center"/>
    </xf>
    <xf numFmtId="40" fontId="4" fillId="3" borderId="0" xfId="1" applyNumberFormat="1" applyFont="1" applyFill="1" applyBorder="1" applyAlignment="1">
      <alignment horizontal="center" vertical="center"/>
    </xf>
    <xf numFmtId="177" fontId="6" fillId="3" borderId="0" xfId="1" applyNumberFormat="1" applyFont="1" applyFill="1" applyBorder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177" fontId="0" fillId="2" borderId="0" xfId="1" applyNumberFormat="1" applyFont="1" applyFill="1" applyAlignment="1">
      <alignment horizontal="center" vertical="center"/>
    </xf>
    <xf numFmtId="38" fontId="7" fillId="5" borderId="1" xfId="1" applyFont="1" applyFill="1" applyBorder="1" applyAlignment="1">
      <alignment horizontal="center" vertical="center"/>
    </xf>
    <xf numFmtId="12" fontId="4" fillId="3" borderId="4" xfId="1" applyNumberFormat="1" applyFont="1" applyFill="1" applyBorder="1" applyAlignment="1">
      <alignment horizontal="center" vertical="center"/>
    </xf>
    <xf numFmtId="40" fontId="6" fillId="3" borderId="4" xfId="1" applyNumberFormat="1" applyFont="1" applyFill="1" applyBorder="1" applyAlignment="1">
      <alignment horizontal="center" vertical="center" shrinkToFit="1"/>
    </xf>
    <xf numFmtId="38" fontId="4" fillId="3" borderId="4" xfId="1" applyFont="1" applyFill="1" applyBorder="1" applyAlignment="1">
      <alignment horizontal="center" vertical="center"/>
    </xf>
    <xf numFmtId="40" fontId="4" fillId="3" borderId="4" xfId="1" applyNumberFormat="1" applyFont="1" applyFill="1" applyBorder="1" applyAlignment="1">
      <alignment horizontal="right" vertical="center"/>
    </xf>
    <xf numFmtId="40" fontId="4" fillId="3" borderId="0" xfId="1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177" fontId="10" fillId="4" borderId="0" xfId="1" applyNumberFormat="1" applyFont="1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7" fontId="0" fillId="2" borderId="6" xfId="1" applyNumberFormat="1" applyFont="1" applyFill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177" fontId="0" fillId="3" borderId="2" xfId="1" applyNumberFormat="1" applyFont="1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7" fontId="0" fillId="5" borderId="2" xfId="1" applyNumberFormat="1" applyFont="1" applyFill="1" applyBorder="1" applyAlignment="1">
      <alignment horizontal="center" vertical="center"/>
    </xf>
    <xf numFmtId="177" fontId="0" fillId="5" borderId="3" xfId="1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11" fillId="0" borderId="0" xfId="0" applyFo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76" fontId="11" fillId="3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76" fontId="11" fillId="3" borderId="0" xfId="0" applyNumberFormat="1" applyFont="1" applyFill="1" applyAlignment="1">
      <alignment horizontal="center" vertical="center"/>
    </xf>
    <xf numFmtId="38" fontId="11" fillId="3" borderId="0" xfId="1" applyFont="1" applyFill="1" applyAlignment="1">
      <alignment horizontal="center" vertical="center"/>
    </xf>
    <xf numFmtId="38" fontId="11" fillId="3" borderId="0" xfId="0" applyNumberFormat="1" applyFont="1" applyFill="1" applyAlignment="1">
      <alignment horizontal="center" vertical="center"/>
    </xf>
    <xf numFmtId="177" fontId="11" fillId="3" borderId="0" xfId="1" applyNumberFormat="1" applyFont="1" applyFill="1" applyAlignment="1">
      <alignment horizontal="center" vertical="center"/>
    </xf>
    <xf numFmtId="38" fontId="11" fillId="3" borderId="0" xfId="1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38" fontId="11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576513</xdr:colOff>
      <xdr:row>25</xdr:row>
      <xdr:rowOff>62833</xdr:rowOff>
    </xdr:from>
    <xdr:to>
      <xdr:col>17</xdr:col>
      <xdr:colOff>525959</xdr:colOff>
      <xdr:row>35</xdr:row>
      <xdr:rowOff>4486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908" y="4384175"/>
          <a:ext cx="4070262" cy="2398100"/>
        </a:xfrm>
        <a:prstGeom prst="rect">
          <a:avLst/>
        </a:prstGeom>
      </xdr:spPr>
    </xdr:pic>
    <xdr:clientData/>
  </xdr:twoCellAnchor>
  <xdr:oneCellAnchor>
    <xdr:from>
      <xdr:col>11</xdr:col>
      <xdr:colOff>576513</xdr:colOff>
      <xdr:row>47</xdr:row>
      <xdr:rowOff>62833</xdr:rowOff>
    </xdr:from>
    <xdr:ext cx="4070262" cy="2398100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908" y="4384175"/>
          <a:ext cx="4070262" cy="23981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76200</xdr:colOff>
      <xdr:row>0</xdr:row>
      <xdr:rowOff>57150</xdr:rowOff>
    </xdr:from>
    <xdr:to>
      <xdr:col>58</xdr:col>
      <xdr:colOff>124479</xdr:colOff>
      <xdr:row>21</xdr:row>
      <xdr:rowOff>191189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57150"/>
          <a:ext cx="4686954" cy="4934639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190500</xdr:colOff>
      <xdr:row>23</xdr:row>
      <xdr:rowOff>123825</xdr:rowOff>
    </xdr:from>
    <xdr:to>
      <xdr:col>62</xdr:col>
      <xdr:colOff>85725</xdr:colOff>
      <xdr:row>36</xdr:row>
      <xdr:rowOff>161925</xdr:rowOff>
    </xdr:to>
    <xdr:pic>
      <xdr:nvPicPr>
        <xdr:cNvPr id="3" name="図 2" descr="https://mds-civil.com/img/18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5381625"/>
          <a:ext cx="5534025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63"/>
  <sheetViews>
    <sheetView topLeftCell="A42" zoomScale="160" zoomScaleNormal="160" workbookViewId="0">
      <selection activeCell="A42" sqref="A1:XFD1048576"/>
    </sheetView>
  </sheetViews>
  <sheetFormatPr defaultRowHeight="13.5" x14ac:dyDescent="0.15"/>
  <cols>
    <col min="1" max="2" width="9" style="3"/>
    <col min="3" max="3" width="5.25" style="3" bestFit="1" customWidth="1"/>
    <col min="4" max="4" width="7.125" style="1" bestFit="1" customWidth="1"/>
    <col min="5" max="5" width="6.875" style="9" bestFit="1" customWidth="1"/>
    <col min="6" max="6" width="7.875" style="3" bestFit="1" customWidth="1"/>
    <col min="7" max="7" width="7.875" style="1" bestFit="1" customWidth="1"/>
    <col min="8" max="8" width="8.375" style="3" bestFit="1" customWidth="1"/>
    <col min="9" max="9" width="7.125" style="1" bestFit="1" customWidth="1"/>
    <col min="10" max="10" width="5.5" style="1" bestFit="1" customWidth="1"/>
    <col min="11" max="11" width="7.875" style="1" bestFit="1" customWidth="1"/>
    <col min="12" max="16384" width="9" style="1"/>
  </cols>
  <sheetData>
    <row r="2" spans="1:14" x14ac:dyDescent="0.15">
      <c r="A2" s="4"/>
      <c r="B2" s="4"/>
      <c r="C2" s="59" t="s">
        <v>23</v>
      </c>
      <c r="D2" s="61" t="s">
        <v>10</v>
      </c>
      <c r="E2" s="10" t="s">
        <v>8</v>
      </c>
      <c r="F2" s="12" t="s">
        <v>0</v>
      </c>
      <c r="G2" s="14" t="s">
        <v>9</v>
      </c>
      <c r="H2" s="59" t="s">
        <v>7</v>
      </c>
      <c r="I2" s="61" t="s">
        <v>6</v>
      </c>
      <c r="J2" s="14" t="s">
        <v>1</v>
      </c>
      <c r="K2" s="14" t="s">
        <v>2</v>
      </c>
      <c r="L2" s="1" t="s">
        <v>3</v>
      </c>
      <c r="M2" s="1" t="s">
        <v>4</v>
      </c>
      <c r="N2" s="1" t="s">
        <v>11</v>
      </c>
    </row>
    <row r="3" spans="1:14" ht="15.75" x14ac:dyDescent="0.15">
      <c r="A3" s="4"/>
      <c r="B3" s="4"/>
      <c r="C3" s="60"/>
      <c r="D3" s="62"/>
      <c r="E3" s="11" t="s">
        <v>12</v>
      </c>
      <c r="F3" s="13" t="s">
        <v>13</v>
      </c>
      <c r="G3" s="13" t="s">
        <v>13</v>
      </c>
      <c r="H3" s="60"/>
      <c r="I3" s="62"/>
      <c r="J3" s="15" t="s">
        <v>14</v>
      </c>
      <c r="K3" s="13" t="s">
        <v>15</v>
      </c>
    </row>
    <row r="4" spans="1:14" x14ac:dyDescent="0.15">
      <c r="A4" s="4"/>
      <c r="B4" s="4">
        <f>B3+E4</f>
        <v>1.7</v>
      </c>
      <c r="C4" s="21" t="s">
        <v>24</v>
      </c>
      <c r="D4" s="22" t="s">
        <v>16</v>
      </c>
      <c r="E4" s="23">
        <v>1.7</v>
      </c>
      <c r="F4" s="21">
        <v>16</v>
      </c>
      <c r="G4" s="24">
        <f>F4-9</f>
        <v>7</v>
      </c>
      <c r="H4" s="21">
        <v>4</v>
      </c>
      <c r="I4" s="22" t="s">
        <v>3</v>
      </c>
      <c r="J4" s="22">
        <v>0</v>
      </c>
      <c r="K4" s="22">
        <v>32</v>
      </c>
    </row>
    <row r="5" spans="1:14" x14ac:dyDescent="0.15">
      <c r="A5" s="4">
        <v>25.8</v>
      </c>
      <c r="B5" s="4">
        <f>B4+E5</f>
        <v>25.8</v>
      </c>
      <c r="C5" s="21" t="s">
        <v>25</v>
      </c>
      <c r="D5" s="22" t="s">
        <v>17</v>
      </c>
      <c r="E5" s="23">
        <v>24.1</v>
      </c>
      <c r="F5" s="21">
        <v>18</v>
      </c>
      <c r="G5" s="24">
        <f>F5-9</f>
        <v>9</v>
      </c>
      <c r="H5" s="21">
        <v>18</v>
      </c>
      <c r="I5" s="22" t="s">
        <v>3</v>
      </c>
      <c r="J5" s="22">
        <v>0</v>
      </c>
      <c r="K5" s="22">
        <v>144</v>
      </c>
    </row>
    <row r="6" spans="1:14" x14ac:dyDescent="0.15">
      <c r="A6" s="4">
        <v>43.1</v>
      </c>
      <c r="B6" s="4">
        <f t="shared" ref="B6:B18" si="0">B5+E6</f>
        <v>43.25</v>
      </c>
      <c r="C6" s="21" t="s">
        <v>26</v>
      </c>
      <c r="D6" s="22" t="s">
        <v>18</v>
      </c>
      <c r="E6" s="23">
        <v>17.45</v>
      </c>
      <c r="F6" s="21">
        <v>16</v>
      </c>
      <c r="G6" s="24">
        <f t="shared" ref="G6:G9" si="1">F6-9</f>
        <v>7</v>
      </c>
      <c r="H6" s="21">
        <v>1</v>
      </c>
      <c r="I6" s="22" t="s">
        <v>3</v>
      </c>
      <c r="J6" s="22">
        <v>0</v>
      </c>
      <c r="K6" s="22">
        <v>8</v>
      </c>
    </row>
    <row r="7" spans="1:14" x14ac:dyDescent="0.15">
      <c r="A7" s="4">
        <v>43.71</v>
      </c>
      <c r="B7" s="4">
        <f t="shared" si="0"/>
        <v>43.9</v>
      </c>
      <c r="C7" s="21" t="s">
        <v>27</v>
      </c>
      <c r="D7" s="22" t="s">
        <v>19</v>
      </c>
      <c r="E7" s="23">
        <v>0.65</v>
      </c>
      <c r="F7" s="21">
        <v>18</v>
      </c>
      <c r="G7" s="24">
        <f t="shared" si="1"/>
        <v>9</v>
      </c>
      <c r="H7" s="21">
        <v>15</v>
      </c>
      <c r="I7" s="22" t="s">
        <v>11</v>
      </c>
      <c r="J7" s="22">
        <v>29</v>
      </c>
      <c r="K7" s="22">
        <v>0</v>
      </c>
    </row>
    <row r="8" spans="1:14" x14ac:dyDescent="0.15">
      <c r="A8" s="4">
        <v>48.5</v>
      </c>
      <c r="B8" s="4">
        <f t="shared" si="0"/>
        <v>48.55</v>
      </c>
      <c r="C8" s="21" t="s">
        <v>28</v>
      </c>
      <c r="D8" s="22" t="s">
        <v>21</v>
      </c>
      <c r="E8" s="23">
        <v>4.6500000000000004</v>
      </c>
      <c r="F8" s="21">
        <v>17.5</v>
      </c>
      <c r="G8" s="24">
        <f t="shared" si="1"/>
        <v>8.5</v>
      </c>
      <c r="H8" s="21">
        <v>50</v>
      </c>
      <c r="I8" s="22" t="s">
        <v>3</v>
      </c>
      <c r="J8" s="22">
        <v>0</v>
      </c>
      <c r="K8" s="22">
        <v>1600</v>
      </c>
    </row>
    <row r="9" spans="1:14" x14ac:dyDescent="0.15">
      <c r="A9" s="4">
        <v>51.8</v>
      </c>
      <c r="B9" s="4">
        <f t="shared" si="0"/>
        <v>51.8</v>
      </c>
      <c r="C9" s="21" t="s">
        <v>29</v>
      </c>
      <c r="D9" s="22" t="s">
        <v>22</v>
      </c>
      <c r="E9" s="23">
        <v>3.25</v>
      </c>
      <c r="F9" s="21">
        <v>20</v>
      </c>
      <c r="G9" s="24">
        <f t="shared" si="1"/>
        <v>11</v>
      </c>
      <c r="H9" s="21">
        <v>50</v>
      </c>
      <c r="I9" s="22" t="s">
        <v>3</v>
      </c>
      <c r="J9" s="22">
        <v>33</v>
      </c>
      <c r="K9" s="22">
        <v>0</v>
      </c>
    </row>
    <row r="10" spans="1:14" x14ac:dyDescent="0.15">
      <c r="A10" s="4">
        <v>53.7</v>
      </c>
      <c r="B10" s="4">
        <f t="shared" si="0"/>
        <v>53.75</v>
      </c>
      <c r="C10" s="21" t="s">
        <v>30</v>
      </c>
      <c r="D10" s="22" t="s">
        <v>21</v>
      </c>
      <c r="E10" s="23">
        <v>1.95</v>
      </c>
      <c r="F10" s="21">
        <v>17.5</v>
      </c>
      <c r="G10" s="24">
        <f t="shared" ref="G10:G11" si="2">F10-9</f>
        <v>8.5</v>
      </c>
      <c r="H10" s="21">
        <v>50</v>
      </c>
      <c r="I10" s="22" t="s">
        <v>3</v>
      </c>
      <c r="J10" s="22">
        <v>0</v>
      </c>
      <c r="K10" s="22">
        <v>1600</v>
      </c>
    </row>
    <row r="11" spans="1:14" x14ac:dyDescent="0.15">
      <c r="A11" s="4">
        <v>59.3</v>
      </c>
      <c r="B11" s="4">
        <f t="shared" si="0"/>
        <v>59.25</v>
      </c>
      <c r="C11" s="21" t="s">
        <v>31</v>
      </c>
      <c r="D11" s="22" t="s">
        <v>22</v>
      </c>
      <c r="E11" s="23">
        <v>5.5</v>
      </c>
      <c r="F11" s="21">
        <v>20</v>
      </c>
      <c r="G11" s="24">
        <f t="shared" si="2"/>
        <v>11</v>
      </c>
      <c r="H11" s="21">
        <v>50</v>
      </c>
      <c r="I11" s="22" t="s">
        <v>3</v>
      </c>
      <c r="J11" s="22">
        <v>33</v>
      </c>
      <c r="K11" s="22">
        <v>0</v>
      </c>
    </row>
    <row r="12" spans="1:14" x14ac:dyDescent="0.15">
      <c r="A12" s="4">
        <v>59.8</v>
      </c>
      <c r="B12" s="4">
        <f t="shared" si="0"/>
        <v>59.9</v>
      </c>
      <c r="C12" s="21" t="s">
        <v>32</v>
      </c>
      <c r="D12" s="22" t="s">
        <v>21</v>
      </c>
      <c r="E12" s="23">
        <v>0.65</v>
      </c>
      <c r="F12" s="21">
        <v>17.5</v>
      </c>
      <c r="G12" s="24">
        <f t="shared" ref="G12:G13" si="3">F12-9</f>
        <v>8.5</v>
      </c>
      <c r="H12" s="21">
        <v>50</v>
      </c>
      <c r="I12" s="22" t="s">
        <v>3</v>
      </c>
      <c r="J12" s="22">
        <v>0</v>
      </c>
      <c r="K12" s="22">
        <v>1600</v>
      </c>
    </row>
    <row r="13" spans="1:14" x14ac:dyDescent="0.15">
      <c r="A13" s="4">
        <v>61</v>
      </c>
      <c r="B13" s="4">
        <f t="shared" si="0"/>
        <v>60.949999999999996</v>
      </c>
      <c r="C13" s="21" t="s">
        <v>33</v>
      </c>
      <c r="D13" s="22" t="s">
        <v>22</v>
      </c>
      <c r="E13" s="23">
        <v>1.05</v>
      </c>
      <c r="F13" s="21">
        <v>20</v>
      </c>
      <c r="G13" s="24">
        <f t="shared" si="3"/>
        <v>11</v>
      </c>
      <c r="H13" s="21">
        <v>50</v>
      </c>
      <c r="I13" s="22" t="s">
        <v>3</v>
      </c>
      <c r="J13" s="22">
        <v>33</v>
      </c>
      <c r="K13" s="22">
        <v>0</v>
      </c>
    </row>
    <row r="14" spans="1:14" x14ac:dyDescent="0.15">
      <c r="A14" s="4">
        <v>62.4</v>
      </c>
      <c r="B14" s="4">
        <f t="shared" si="0"/>
        <v>62.449999999999996</v>
      </c>
      <c r="C14" s="21" t="s">
        <v>34</v>
      </c>
      <c r="D14" s="22" t="s">
        <v>21</v>
      </c>
      <c r="E14" s="23">
        <v>1.5</v>
      </c>
      <c r="F14" s="21">
        <v>17.5</v>
      </c>
      <c r="G14" s="24">
        <f t="shared" ref="G14:G15" si="4">F14-9</f>
        <v>8.5</v>
      </c>
      <c r="H14" s="21">
        <v>50</v>
      </c>
      <c r="I14" s="22" t="s">
        <v>3</v>
      </c>
      <c r="J14" s="22">
        <v>0</v>
      </c>
      <c r="K14" s="22">
        <v>1600</v>
      </c>
    </row>
    <row r="15" spans="1:14" x14ac:dyDescent="0.15">
      <c r="A15" s="4">
        <v>63</v>
      </c>
      <c r="B15" s="4">
        <f t="shared" si="0"/>
        <v>63.05</v>
      </c>
      <c r="C15" s="21" t="s">
        <v>35</v>
      </c>
      <c r="D15" s="22" t="s">
        <v>22</v>
      </c>
      <c r="E15" s="23">
        <v>0.6</v>
      </c>
      <c r="F15" s="21">
        <v>20</v>
      </c>
      <c r="G15" s="24">
        <f t="shared" si="4"/>
        <v>11</v>
      </c>
      <c r="H15" s="21">
        <v>50</v>
      </c>
      <c r="I15" s="22" t="s">
        <v>3</v>
      </c>
      <c r="J15" s="22">
        <v>33</v>
      </c>
      <c r="K15" s="22">
        <v>0</v>
      </c>
    </row>
    <row r="16" spans="1:14" x14ac:dyDescent="0.15">
      <c r="A16" s="4">
        <v>70.8</v>
      </c>
      <c r="B16" s="4">
        <f t="shared" si="0"/>
        <v>70.899999999999991</v>
      </c>
      <c r="C16" s="21" t="s">
        <v>36</v>
      </c>
      <c r="D16" s="22" t="s">
        <v>21</v>
      </c>
      <c r="E16" s="23">
        <v>7.85</v>
      </c>
      <c r="F16" s="21">
        <v>17.5</v>
      </c>
      <c r="G16" s="24">
        <f t="shared" ref="G16:G17" si="5">F16-9</f>
        <v>8.5</v>
      </c>
      <c r="H16" s="21">
        <v>50</v>
      </c>
      <c r="I16" s="22" t="s">
        <v>3</v>
      </c>
      <c r="J16" s="22">
        <v>0</v>
      </c>
      <c r="K16" s="22">
        <v>1600</v>
      </c>
    </row>
    <row r="17" spans="1:14" x14ac:dyDescent="0.15">
      <c r="A17" s="4">
        <v>72</v>
      </c>
      <c r="B17" s="4">
        <f t="shared" si="0"/>
        <v>71.949999999999989</v>
      </c>
      <c r="C17" s="21" t="s">
        <v>37</v>
      </c>
      <c r="D17" s="22" t="s">
        <v>22</v>
      </c>
      <c r="E17" s="23">
        <v>1.05</v>
      </c>
      <c r="F17" s="21">
        <v>20</v>
      </c>
      <c r="G17" s="24">
        <f t="shared" si="5"/>
        <v>11</v>
      </c>
      <c r="H17" s="21">
        <v>50</v>
      </c>
      <c r="I17" s="22" t="s">
        <v>3</v>
      </c>
      <c r="J17" s="22">
        <v>33</v>
      </c>
      <c r="K17" s="22">
        <v>0</v>
      </c>
    </row>
    <row r="18" spans="1:14" x14ac:dyDescent="0.15">
      <c r="A18" s="4">
        <v>74.3</v>
      </c>
      <c r="B18" s="4">
        <f t="shared" si="0"/>
        <v>74.299999999999983</v>
      </c>
      <c r="C18" s="21" t="s">
        <v>38</v>
      </c>
      <c r="D18" s="22" t="s">
        <v>20</v>
      </c>
      <c r="E18" s="23">
        <v>2.35</v>
      </c>
      <c r="F18" s="21">
        <v>17.5</v>
      </c>
      <c r="G18" s="24">
        <v>8.5</v>
      </c>
      <c r="H18" s="21">
        <v>50</v>
      </c>
      <c r="I18" s="22" t="s">
        <v>3</v>
      </c>
      <c r="J18" s="22">
        <v>0</v>
      </c>
      <c r="K18" s="22">
        <v>1600</v>
      </c>
    </row>
    <row r="19" spans="1:14" x14ac:dyDescent="0.15">
      <c r="E19" s="8">
        <f>SUM(E4:E18)</f>
        <v>74.299999999999983</v>
      </c>
    </row>
    <row r="22" spans="1:14" s="19" customFormat="1" x14ac:dyDescent="0.15">
      <c r="A22" s="18" t="s">
        <v>75</v>
      </c>
      <c r="B22" s="18"/>
      <c r="C22" s="18"/>
      <c r="E22" s="20"/>
      <c r="F22" s="18"/>
      <c r="H22" s="18"/>
    </row>
    <row r="24" spans="1:14" ht="20.100000000000001" customHeight="1" x14ac:dyDescent="0.15">
      <c r="A24" s="4"/>
      <c r="B24" s="4"/>
      <c r="C24" s="59" t="s">
        <v>23</v>
      </c>
      <c r="D24" s="61" t="s">
        <v>10</v>
      </c>
      <c r="E24" s="10" t="s">
        <v>8</v>
      </c>
      <c r="F24" s="12" t="s">
        <v>0</v>
      </c>
      <c r="G24" s="14" t="s">
        <v>9</v>
      </c>
      <c r="H24" s="63" t="s">
        <v>7</v>
      </c>
      <c r="I24" s="61" t="s">
        <v>6</v>
      </c>
      <c r="J24" s="14" t="s">
        <v>1</v>
      </c>
      <c r="K24" s="14" t="s">
        <v>2</v>
      </c>
      <c r="L24" s="1" t="s">
        <v>3</v>
      </c>
      <c r="M24" s="1" t="s">
        <v>4</v>
      </c>
      <c r="N24" s="1" t="s">
        <v>11</v>
      </c>
    </row>
    <row r="25" spans="1:14" ht="20.100000000000001" customHeight="1" x14ac:dyDescent="0.15">
      <c r="A25" s="4"/>
      <c r="B25" s="4"/>
      <c r="C25" s="60"/>
      <c r="D25" s="62"/>
      <c r="E25" s="11" t="s">
        <v>5</v>
      </c>
      <c r="F25" s="13" t="s">
        <v>13</v>
      </c>
      <c r="G25" s="13" t="s">
        <v>13</v>
      </c>
      <c r="H25" s="64"/>
      <c r="I25" s="62"/>
      <c r="J25" s="15" t="s">
        <v>14</v>
      </c>
      <c r="K25" s="13" t="s">
        <v>15</v>
      </c>
    </row>
    <row r="26" spans="1:14" ht="20.100000000000001" customHeight="1" x14ac:dyDescent="0.15">
      <c r="A26" s="4"/>
      <c r="B26" s="4">
        <f>B25+E26</f>
        <v>3.8</v>
      </c>
      <c r="C26" s="5" t="s">
        <v>24</v>
      </c>
      <c r="D26" s="2" t="s">
        <v>76</v>
      </c>
      <c r="E26" s="7">
        <v>3.8</v>
      </c>
      <c r="F26" s="5">
        <v>16</v>
      </c>
      <c r="G26" s="6">
        <f>F26-9</f>
        <v>7</v>
      </c>
      <c r="H26" s="28">
        <v>4</v>
      </c>
      <c r="I26" s="2" t="s">
        <v>3</v>
      </c>
      <c r="J26" s="2">
        <v>0</v>
      </c>
      <c r="K26" s="2">
        <v>30</v>
      </c>
    </row>
    <row r="27" spans="1:14" ht="20.100000000000001" customHeight="1" x14ac:dyDescent="0.15">
      <c r="A27" s="4">
        <v>25.8</v>
      </c>
      <c r="B27" s="4">
        <f>B26+E27</f>
        <v>7</v>
      </c>
      <c r="C27" s="5" t="s">
        <v>25</v>
      </c>
      <c r="D27" s="2" t="s">
        <v>77</v>
      </c>
      <c r="E27" s="7">
        <v>3.2</v>
      </c>
      <c r="F27" s="5">
        <v>14</v>
      </c>
      <c r="G27" s="6">
        <f>F27-9</f>
        <v>5</v>
      </c>
      <c r="H27" s="28">
        <v>5</v>
      </c>
      <c r="I27" s="2" t="s">
        <v>4</v>
      </c>
      <c r="J27" s="2">
        <v>31</v>
      </c>
      <c r="K27" s="2">
        <v>0</v>
      </c>
    </row>
    <row r="28" spans="1:14" ht="20.100000000000001" customHeight="1" x14ac:dyDescent="0.15">
      <c r="A28" s="4">
        <v>43.1</v>
      </c>
      <c r="B28" s="4">
        <f t="shared" ref="B28:B40" si="6">B27+E28</f>
        <v>10.75</v>
      </c>
      <c r="C28" s="5" t="s">
        <v>26</v>
      </c>
      <c r="D28" s="2" t="s">
        <v>78</v>
      </c>
      <c r="E28" s="7">
        <v>3.75</v>
      </c>
      <c r="F28" s="5">
        <v>14</v>
      </c>
      <c r="G28" s="6">
        <f t="shared" ref="G28:G39" si="7">F28-9</f>
        <v>5</v>
      </c>
      <c r="H28" s="28">
        <v>2</v>
      </c>
      <c r="I28" s="2" t="s">
        <v>3</v>
      </c>
      <c r="J28" s="2">
        <v>0</v>
      </c>
      <c r="K28" s="2">
        <v>25</v>
      </c>
    </row>
    <row r="29" spans="1:14" ht="20.100000000000001" customHeight="1" x14ac:dyDescent="0.15">
      <c r="A29" s="4">
        <v>43.71</v>
      </c>
      <c r="B29" s="4">
        <f t="shared" si="6"/>
        <v>36.799999999999997</v>
      </c>
      <c r="C29" s="5" t="s">
        <v>27</v>
      </c>
      <c r="D29" s="2" t="s">
        <v>79</v>
      </c>
      <c r="E29" s="7">
        <v>26.05</v>
      </c>
      <c r="F29" s="5">
        <v>14</v>
      </c>
      <c r="G29" s="6">
        <f t="shared" si="7"/>
        <v>5</v>
      </c>
      <c r="H29" s="28">
        <v>1</v>
      </c>
      <c r="I29" s="2" t="s">
        <v>3</v>
      </c>
      <c r="J29" s="2">
        <v>0</v>
      </c>
      <c r="K29" s="2">
        <v>69</v>
      </c>
    </row>
    <row r="30" spans="1:14" ht="20.100000000000001" customHeight="1" x14ac:dyDescent="0.15">
      <c r="A30" s="4">
        <v>48.5</v>
      </c>
      <c r="B30" s="4">
        <f t="shared" si="6"/>
        <v>43.8</v>
      </c>
      <c r="C30" s="5" t="s">
        <v>28</v>
      </c>
      <c r="D30" s="2" t="s">
        <v>80</v>
      </c>
      <c r="E30" s="7">
        <v>7</v>
      </c>
      <c r="F30" s="5">
        <v>15</v>
      </c>
      <c r="G30" s="6">
        <f t="shared" si="7"/>
        <v>6</v>
      </c>
      <c r="H30" s="28">
        <v>5</v>
      </c>
      <c r="I30" s="2" t="s">
        <v>3</v>
      </c>
      <c r="J30" s="2">
        <v>0</v>
      </c>
      <c r="K30" s="2">
        <v>94</v>
      </c>
    </row>
    <row r="31" spans="1:14" ht="20.100000000000001" customHeight="1" x14ac:dyDescent="0.15">
      <c r="A31" s="4">
        <v>51.8</v>
      </c>
      <c r="B31" s="4">
        <f t="shared" si="6"/>
        <v>44.199999999999996</v>
      </c>
      <c r="C31" s="5" t="s">
        <v>29</v>
      </c>
      <c r="D31" s="2" t="s">
        <v>81</v>
      </c>
      <c r="E31" s="7">
        <v>0.4</v>
      </c>
      <c r="F31" s="5">
        <v>20</v>
      </c>
      <c r="G31" s="6">
        <f t="shared" si="7"/>
        <v>11</v>
      </c>
      <c r="H31" s="28">
        <v>50</v>
      </c>
      <c r="I31" s="2" t="s">
        <v>11</v>
      </c>
      <c r="J31" s="2">
        <v>40</v>
      </c>
      <c r="K31" s="2">
        <v>0</v>
      </c>
    </row>
    <row r="32" spans="1:14" ht="20.100000000000001" customHeight="1" x14ac:dyDescent="0.15">
      <c r="A32" s="4">
        <v>53.7</v>
      </c>
      <c r="B32" s="4">
        <f t="shared" si="6"/>
        <v>47.319999999999993</v>
      </c>
      <c r="C32" s="5" t="s">
        <v>30</v>
      </c>
      <c r="D32" s="2" t="s">
        <v>82</v>
      </c>
      <c r="E32" s="7">
        <v>3.12</v>
      </c>
      <c r="F32" s="5">
        <v>18</v>
      </c>
      <c r="G32" s="6">
        <f t="shared" si="7"/>
        <v>9</v>
      </c>
      <c r="H32" s="28">
        <v>101</v>
      </c>
      <c r="I32" s="2" t="s">
        <v>3</v>
      </c>
      <c r="J32" s="2">
        <v>21</v>
      </c>
      <c r="K32" s="2">
        <v>1080</v>
      </c>
    </row>
    <row r="33" spans="1:14" ht="20.100000000000001" customHeight="1" x14ac:dyDescent="0.15">
      <c r="A33" s="4">
        <v>59.3</v>
      </c>
      <c r="B33" s="4">
        <f t="shared" si="6"/>
        <v>55.419999999999995</v>
      </c>
      <c r="C33" s="5" t="s">
        <v>31</v>
      </c>
      <c r="D33" s="2" t="s">
        <v>83</v>
      </c>
      <c r="E33" s="7">
        <v>8.1</v>
      </c>
      <c r="F33" s="5">
        <v>19</v>
      </c>
      <c r="G33" s="6">
        <f t="shared" si="7"/>
        <v>10</v>
      </c>
      <c r="H33" s="28">
        <v>107</v>
      </c>
      <c r="I33" s="2" t="s">
        <v>4</v>
      </c>
      <c r="J33" s="2">
        <v>40</v>
      </c>
      <c r="K33" s="2">
        <v>0</v>
      </c>
    </row>
    <row r="34" spans="1:14" ht="20.100000000000001" customHeight="1" x14ac:dyDescent="0.15">
      <c r="A34" s="4">
        <v>59.8</v>
      </c>
      <c r="B34" s="4">
        <f t="shared" si="6"/>
        <v>55.98</v>
      </c>
      <c r="C34" s="5" t="s">
        <v>32</v>
      </c>
      <c r="D34" s="2" t="str">
        <f>D32</f>
        <v>KH-m</v>
      </c>
      <c r="E34" s="7">
        <v>0.56000000000000005</v>
      </c>
      <c r="F34" s="5">
        <f>F32</f>
        <v>18</v>
      </c>
      <c r="G34" s="6">
        <f>F34-9</f>
        <v>9</v>
      </c>
      <c r="H34" s="28">
        <f>H32</f>
        <v>101</v>
      </c>
      <c r="I34" s="25" t="str">
        <f>I32</f>
        <v>粘性土</v>
      </c>
      <c r="J34" s="25">
        <f t="shared" ref="J34:K34" si="8">J32</f>
        <v>21</v>
      </c>
      <c r="K34" s="25">
        <f t="shared" si="8"/>
        <v>1080</v>
      </c>
    </row>
    <row r="35" spans="1:14" ht="20.100000000000001" customHeight="1" x14ac:dyDescent="0.15">
      <c r="A35" s="4">
        <v>61</v>
      </c>
      <c r="B35" s="4">
        <f t="shared" si="6"/>
        <v>56.65</v>
      </c>
      <c r="C35" s="5" t="s">
        <v>33</v>
      </c>
      <c r="D35" s="2" t="str">
        <f>D33</f>
        <v>KH-s</v>
      </c>
      <c r="E35" s="7">
        <v>0.67</v>
      </c>
      <c r="F35" s="5">
        <f>F33</f>
        <v>19</v>
      </c>
      <c r="G35" s="6">
        <f t="shared" si="7"/>
        <v>10</v>
      </c>
      <c r="H35" s="28">
        <f>H33</f>
        <v>107</v>
      </c>
      <c r="I35" s="25" t="str">
        <f>I33</f>
        <v>砂質土</v>
      </c>
      <c r="J35" s="25">
        <f t="shared" ref="J35:K35" si="9">J33</f>
        <v>40</v>
      </c>
      <c r="K35" s="25">
        <f t="shared" si="9"/>
        <v>0</v>
      </c>
    </row>
    <row r="36" spans="1:14" ht="20.100000000000001" customHeight="1" x14ac:dyDescent="0.15">
      <c r="A36" s="4">
        <v>62.4</v>
      </c>
      <c r="B36" s="4">
        <f t="shared" si="6"/>
        <v>57</v>
      </c>
      <c r="C36" s="5" t="s">
        <v>34</v>
      </c>
      <c r="D36" s="2" t="str">
        <f t="shared" ref="D36:F40" si="10">D34</f>
        <v>KH-m</v>
      </c>
      <c r="E36" s="7">
        <v>0.35</v>
      </c>
      <c r="F36" s="5">
        <f t="shared" si="10"/>
        <v>18</v>
      </c>
      <c r="G36" s="6">
        <f t="shared" si="7"/>
        <v>9</v>
      </c>
      <c r="H36" s="28">
        <f t="shared" ref="H36" si="11">H34</f>
        <v>101</v>
      </c>
      <c r="I36" s="25" t="str">
        <f t="shared" ref="I36:K36" si="12">I34</f>
        <v>粘性土</v>
      </c>
      <c r="J36" s="25">
        <f t="shared" si="12"/>
        <v>21</v>
      </c>
      <c r="K36" s="25">
        <f t="shared" si="12"/>
        <v>1080</v>
      </c>
    </row>
    <row r="37" spans="1:14" ht="20.100000000000001" customHeight="1" x14ac:dyDescent="0.15">
      <c r="A37" s="4">
        <v>63</v>
      </c>
      <c r="B37" s="4">
        <f t="shared" si="6"/>
        <v>57.26</v>
      </c>
      <c r="C37" s="5" t="s">
        <v>35</v>
      </c>
      <c r="D37" s="2" t="str">
        <f t="shared" si="10"/>
        <v>KH-s</v>
      </c>
      <c r="E37" s="7">
        <v>0.26</v>
      </c>
      <c r="F37" s="5">
        <f t="shared" si="10"/>
        <v>19</v>
      </c>
      <c r="G37" s="6">
        <f t="shared" si="7"/>
        <v>10</v>
      </c>
      <c r="H37" s="28">
        <f t="shared" ref="H37" si="13">H35</f>
        <v>107</v>
      </c>
      <c r="I37" s="25" t="str">
        <f t="shared" ref="I37:K37" si="14">I35</f>
        <v>砂質土</v>
      </c>
      <c r="J37" s="25">
        <f t="shared" si="14"/>
        <v>40</v>
      </c>
      <c r="K37" s="25">
        <f t="shared" si="14"/>
        <v>0</v>
      </c>
    </row>
    <row r="38" spans="1:14" ht="20.100000000000001" customHeight="1" x14ac:dyDescent="0.15">
      <c r="A38" s="4">
        <v>70.8</v>
      </c>
      <c r="B38" s="4">
        <f t="shared" si="6"/>
        <v>57.8</v>
      </c>
      <c r="C38" s="5" t="s">
        <v>36</v>
      </c>
      <c r="D38" s="2" t="str">
        <f t="shared" si="10"/>
        <v>KH-m</v>
      </c>
      <c r="E38" s="7">
        <v>0.54</v>
      </c>
      <c r="F38" s="5">
        <f t="shared" si="10"/>
        <v>18</v>
      </c>
      <c r="G38" s="6">
        <f t="shared" si="7"/>
        <v>9</v>
      </c>
      <c r="H38" s="28">
        <f t="shared" ref="H38" si="15">H36</f>
        <v>101</v>
      </c>
      <c r="I38" s="25" t="str">
        <f t="shared" ref="I38:K38" si="16">I36</f>
        <v>粘性土</v>
      </c>
      <c r="J38" s="25">
        <f t="shared" si="16"/>
        <v>21</v>
      </c>
      <c r="K38" s="25">
        <f t="shared" si="16"/>
        <v>1080</v>
      </c>
    </row>
    <row r="39" spans="1:14" ht="20.100000000000001" customHeight="1" x14ac:dyDescent="0.15">
      <c r="A39" s="4">
        <v>72</v>
      </c>
      <c r="B39" s="4">
        <f t="shared" si="6"/>
        <v>58.5</v>
      </c>
      <c r="C39" s="5" t="s">
        <v>37</v>
      </c>
      <c r="D39" s="2" t="str">
        <f t="shared" si="10"/>
        <v>KH-s</v>
      </c>
      <c r="E39" s="7">
        <v>0.7</v>
      </c>
      <c r="F39" s="5">
        <f t="shared" si="10"/>
        <v>19</v>
      </c>
      <c r="G39" s="6">
        <f t="shared" si="7"/>
        <v>10</v>
      </c>
      <c r="H39" s="28">
        <f t="shared" ref="H39" si="17">H37</f>
        <v>107</v>
      </c>
      <c r="I39" s="25" t="str">
        <f t="shared" ref="I39:K40" si="18">I37</f>
        <v>砂質土</v>
      </c>
      <c r="J39" s="25">
        <f t="shared" si="18"/>
        <v>40</v>
      </c>
      <c r="K39" s="25">
        <f t="shared" si="18"/>
        <v>0</v>
      </c>
    </row>
    <row r="40" spans="1:14" ht="20.100000000000001" customHeight="1" x14ac:dyDescent="0.15">
      <c r="A40" s="4">
        <v>74.3</v>
      </c>
      <c r="B40" s="4">
        <f t="shared" si="6"/>
        <v>62.27</v>
      </c>
      <c r="C40" s="5" t="s">
        <v>38</v>
      </c>
      <c r="D40" s="2" t="str">
        <f>D38</f>
        <v>KH-m</v>
      </c>
      <c r="E40" s="7">
        <v>3.77</v>
      </c>
      <c r="F40" s="5">
        <f t="shared" si="10"/>
        <v>18</v>
      </c>
      <c r="G40" s="6">
        <f t="shared" ref="G40" si="19">F40-9</f>
        <v>9</v>
      </c>
      <c r="H40" s="28">
        <f t="shared" ref="H40" si="20">H38</f>
        <v>101</v>
      </c>
      <c r="I40" s="25" t="str">
        <f t="shared" si="18"/>
        <v>粘性土</v>
      </c>
      <c r="J40" s="25">
        <f t="shared" si="18"/>
        <v>21</v>
      </c>
      <c r="K40" s="25">
        <f t="shared" si="18"/>
        <v>1080</v>
      </c>
    </row>
    <row r="41" spans="1:14" ht="20.100000000000001" customHeight="1" x14ac:dyDescent="0.15">
      <c r="E41" s="8">
        <f>SUM(E26:E40)</f>
        <v>62.27</v>
      </c>
    </row>
    <row r="46" spans="1:14" x14ac:dyDescent="0.15">
      <c r="A46" s="4"/>
      <c r="B46" s="4"/>
      <c r="C46" s="59" t="s">
        <v>23</v>
      </c>
      <c r="D46" s="61" t="s">
        <v>10</v>
      </c>
      <c r="E46" s="10" t="s">
        <v>8</v>
      </c>
      <c r="F46" s="29" t="s">
        <v>0</v>
      </c>
      <c r="G46" s="31" t="s">
        <v>9</v>
      </c>
      <c r="H46" s="63" t="s">
        <v>7</v>
      </c>
      <c r="I46" s="61" t="s">
        <v>6</v>
      </c>
      <c r="J46" s="31" t="s">
        <v>1</v>
      </c>
      <c r="K46" s="31" t="s">
        <v>2</v>
      </c>
      <c r="L46" s="1" t="s">
        <v>3</v>
      </c>
      <c r="M46" s="1" t="s">
        <v>4</v>
      </c>
      <c r="N46" s="1" t="s">
        <v>11</v>
      </c>
    </row>
    <row r="47" spans="1:14" ht="15.75" x14ac:dyDescent="0.15">
      <c r="A47" s="4"/>
      <c r="B47" s="4"/>
      <c r="C47" s="60"/>
      <c r="D47" s="62"/>
      <c r="E47" s="11" t="s">
        <v>5</v>
      </c>
      <c r="F47" s="30" t="s">
        <v>13</v>
      </c>
      <c r="G47" s="30" t="s">
        <v>13</v>
      </c>
      <c r="H47" s="64"/>
      <c r="I47" s="62"/>
      <c r="J47" s="32" t="s">
        <v>14</v>
      </c>
      <c r="K47" s="30" t="s">
        <v>15</v>
      </c>
    </row>
    <row r="48" spans="1:14" x14ac:dyDescent="0.15">
      <c r="A48" s="4"/>
      <c r="B48" s="4">
        <f>B47+E48</f>
        <v>3.8</v>
      </c>
      <c r="C48" s="5" t="s">
        <v>24</v>
      </c>
      <c r="D48" s="2" t="s">
        <v>76</v>
      </c>
      <c r="E48" s="7">
        <v>3.8</v>
      </c>
      <c r="F48" s="5">
        <v>16</v>
      </c>
      <c r="G48" s="6">
        <f>F48-9</f>
        <v>7</v>
      </c>
      <c r="H48" s="28">
        <v>4</v>
      </c>
      <c r="I48" s="2" t="s">
        <v>3</v>
      </c>
      <c r="J48" s="2">
        <v>0</v>
      </c>
      <c r="K48" s="2">
        <v>30</v>
      </c>
    </row>
    <row r="49" spans="1:11" x14ac:dyDescent="0.15">
      <c r="A49" s="4">
        <v>25.8</v>
      </c>
      <c r="B49" s="4">
        <f>B48+E49</f>
        <v>7</v>
      </c>
      <c r="C49" s="5" t="s">
        <v>25</v>
      </c>
      <c r="D49" s="2" t="s">
        <v>77</v>
      </c>
      <c r="E49" s="7">
        <v>3.2</v>
      </c>
      <c r="F49" s="5">
        <v>14</v>
      </c>
      <c r="G49" s="6">
        <f>F49-9</f>
        <v>5</v>
      </c>
      <c r="H49" s="28">
        <v>5</v>
      </c>
      <c r="I49" s="2" t="s">
        <v>4</v>
      </c>
      <c r="J49" s="2">
        <v>31</v>
      </c>
      <c r="K49" s="2">
        <v>0</v>
      </c>
    </row>
    <row r="50" spans="1:11" x14ac:dyDescent="0.15">
      <c r="A50" s="4">
        <v>43.1</v>
      </c>
      <c r="B50" s="4">
        <f t="shared" ref="B50:B62" si="21">B49+E50</f>
        <v>10.75</v>
      </c>
      <c r="C50" s="5" t="s">
        <v>26</v>
      </c>
      <c r="D50" s="2" t="s">
        <v>78</v>
      </c>
      <c r="E50" s="7">
        <v>3.75</v>
      </c>
      <c r="F50" s="5">
        <v>14</v>
      </c>
      <c r="G50" s="6">
        <f t="shared" ref="G50:G55" si="22">F50-9</f>
        <v>5</v>
      </c>
      <c r="H50" s="28">
        <v>2</v>
      </c>
      <c r="I50" s="2" t="s">
        <v>3</v>
      </c>
      <c r="J50" s="2">
        <v>0</v>
      </c>
      <c r="K50" s="2">
        <v>25</v>
      </c>
    </row>
    <row r="51" spans="1:11" x14ac:dyDescent="0.15">
      <c r="A51" s="4">
        <v>43.71</v>
      </c>
      <c r="B51" s="4">
        <f t="shared" si="21"/>
        <v>36.799999999999997</v>
      </c>
      <c r="C51" s="5" t="s">
        <v>27</v>
      </c>
      <c r="D51" s="2" t="s">
        <v>79</v>
      </c>
      <c r="E51" s="7">
        <v>26.05</v>
      </c>
      <c r="F51" s="5">
        <v>14</v>
      </c>
      <c r="G51" s="6">
        <f t="shared" si="22"/>
        <v>5</v>
      </c>
      <c r="H51" s="28">
        <v>1</v>
      </c>
      <c r="I51" s="2" t="s">
        <v>3</v>
      </c>
      <c r="J51" s="2">
        <v>0</v>
      </c>
      <c r="K51" s="2">
        <v>69</v>
      </c>
    </row>
    <row r="52" spans="1:11" x14ac:dyDescent="0.15">
      <c r="A52" s="4">
        <v>48.5</v>
      </c>
      <c r="B52" s="4">
        <f t="shared" si="21"/>
        <v>43.8</v>
      </c>
      <c r="C52" s="5" t="s">
        <v>28</v>
      </c>
      <c r="D52" s="2" t="s">
        <v>80</v>
      </c>
      <c r="E52" s="7">
        <v>7</v>
      </c>
      <c r="F52" s="5">
        <v>15</v>
      </c>
      <c r="G52" s="6">
        <f t="shared" si="22"/>
        <v>6</v>
      </c>
      <c r="H52" s="28">
        <v>5</v>
      </c>
      <c r="I52" s="2" t="s">
        <v>3</v>
      </c>
      <c r="J52" s="2">
        <v>0</v>
      </c>
      <c r="K52" s="2">
        <v>94</v>
      </c>
    </row>
    <row r="53" spans="1:11" x14ac:dyDescent="0.15">
      <c r="A53" s="4">
        <v>51.8</v>
      </c>
      <c r="B53" s="4">
        <f t="shared" si="21"/>
        <v>44.199999999999996</v>
      </c>
      <c r="C53" s="5" t="s">
        <v>29</v>
      </c>
      <c r="D53" s="2" t="s">
        <v>19</v>
      </c>
      <c r="E53" s="7">
        <v>0.4</v>
      </c>
      <c r="F53" s="5">
        <v>20</v>
      </c>
      <c r="G53" s="6">
        <f t="shared" si="22"/>
        <v>11</v>
      </c>
      <c r="H53" s="28">
        <v>50</v>
      </c>
      <c r="I53" s="2" t="s">
        <v>11</v>
      </c>
      <c r="J53" s="2">
        <v>40</v>
      </c>
      <c r="K53" s="2">
        <v>0</v>
      </c>
    </row>
    <row r="54" spans="1:11" x14ac:dyDescent="0.15">
      <c r="A54" s="4">
        <v>53.7</v>
      </c>
      <c r="B54" s="4">
        <f t="shared" si="21"/>
        <v>47.319999999999993</v>
      </c>
      <c r="C54" s="5" t="s">
        <v>30</v>
      </c>
      <c r="D54" s="2" t="s">
        <v>82</v>
      </c>
      <c r="E54" s="7">
        <v>3.12</v>
      </c>
      <c r="F54" s="5">
        <v>18</v>
      </c>
      <c r="G54" s="6">
        <f t="shared" si="22"/>
        <v>9</v>
      </c>
      <c r="H54" s="48">
        <v>100</v>
      </c>
      <c r="I54" s="2" t="s">
        <v>3</v>
      </c>
      <c r="J54" s="2">
        <v>21</v>
      </c>
      <c r="K54" s="2">
        <v>1080</v>
      </c>
    </row>
    <row r="55" spans="1:11" x14ac:dyDescent="0.15">
      <c r="A55" s="4">
        <v>59.3</v>
      </c>
      <c r="B55" s="4">
        <f t="shared" si="21"/>
        <v>55.419999999999995</v>
      </c>
      <c r="C55" s="5" t="s">
        <v>31</v>
      </c>
      <c r="D55" s="2" t="s">
        <v>83</v>
      </c>
      <c r="E55" s="7">
        <v>8.1</v>
      </c>
      <c r="F55" s="5">
        <v>19</v>
      </c>
      <c r="G55" s="6">
        <f t="shared" si="22"/>
        <v>10</v>
      </c>
      <c r="H55" s="48">
        <v>100</v>
      </c>
      <c r="I55" s="2" t="s">
        <v>4</v>
      </c>
      <c r="J55" s="2">
        <v>40</v>
      </c>
      <c r="K55" s="2">
        <v>0</v>
      </c>
    </row>
    <row r="56" spans="1:11" x14ac:dyDescent="0.15">
      <c r="A56" s="4">
        <v>59.8</v>
      </c>
      <c r="B56" s="4">
        <f t="shared" si="21"/>
        <v>55.98</v>
      </c>
      <c r="C56" s="5" t="s">
        <v>32</v>
      </c>
      <c r="D56" s="2" t="str">
        <f>D54</f>
        <v>KH-m</v>
      </c>
      <c r="E56" s="7">
        <v>0.56000000000000005</v>
      </c>
      <c r="F56" s="5">
        <f>F54</f>
        <v>18</v>
      </c>
      <c r="G56" s="6">
        <f>F56-9</f>
        <v>9</v>
      </c>
      <c r="H56" s="48">
        <f>H54</f>
        <v>100</v>
      </c>
      <c r="I56" s="25" t="str">
        <f>I54</f>
        <v>粘性土</v>
      </c>
      <c r="J56" s="25">
        <f t="shared" ref="J56:K56" si="23">J54</f>
        <v>21</v>
      </c>
      <c r="K56" s="25">
        <f t="shared" si="23"/>
        <v>1080</v>
      </c>
    </row>
    <row r="57" spans="1:11" x14ac:dyDescent="0.15">
      <c r="A57" s="4">
        <v>61</v>
      </c>
      <c r="B57" s="4">
        <f t="shared" si="21"/>
        <v>56.65</v>
      </c>
      <c r="C57" s="5" t="s">
        <v>33</v>
      </c>
      <c r="D57" s="2" t="str">
        <f>D55</f>
        <v>KH-s</v>
      </c>
      <c r="E57" s="7">
        <v>0.67</v>
      </c>
      <c r="F57" s="5">
        <f>F55</f>
        <v>19</v>
      </c>
      <c r="G57" s="6">
        <f t="shared" ref="G57:G62" si="24">F57-9</f>
        <v>10</v>
      </c>
      <c r="H57" s="48">
        <f>H55</f>
        <v>100</v>
      </c>
      <c r="I57" s="25" t="str">
        <f>I55</f>
        <v>砂質土</v>
      </c>
      <c r="J57" s="25">
        <f t="shared" ref="J57:K57" si="25">J55</f>
        <v>40</v>
      </c>
      <c r="K57" s="25">
        <f t="shared" si="25"/>
        <v>0</v>
      </c>
    </row>
    <row r="58" spans="1:11" x14ac:dyDescent="0.15">
      <c r="A58" s="4">
        <v>62.4</v>
      </c>
      <c r="B58" s="4">
        <f t="shared" si="21"/>
        <v>57</v>
      </c>
      <c r="C58" s="5" t="s">
        <v>34</v>
      </c>
      <c r="D58" s="2" t="str">
        <f t="shared" ref="D58" si="26">D56</f>
        <v>KH-m</v>
      </c>
      <c r="E58" s="7">
        <v>0.35</v>
      </c>
      <c r="F58" s="5">
        <f t="shared" ref="F58" si="27">F56</f>
        <v>18</v>
      </c>
      <c r="G58" s="6">
        <f t="shared" si="24"/>
        <v>9</v>
      </c>
      <c r="H58" s="48">
        <f t="shared" ref="H58:K62" si="28">H56</f>
        <v>100</v>
      </c>
      <c r="I58" s="25" t="str">
        <f t="shared" si="28"/>
        <v>粘性土</v>
      </c>
      <c r="J58" s="25">
        <f t="shared" si="28"/>
        <v>21</v>
      </c>
      <c r="K58" s="25">
        <f t="shared" si="28"/>
        <v>1080</v>
      </c>
    </row>
    <row r="59" spans="1:11" x14ac:dyDescent="0.15">
      <c r="A59" s="4">
        <v>63</v>
      </c>
      <c r="B59" s="4">
        <f t="shared" si="21"/>
        <v>57.26</v>
      </c>
      <c r="C59" s="5" t="s">
        <v>35</v>
      </c>
      <c r="D59" s="2" t="str">
        <f t="shared" ref="D59" si="29">D57</f>
        <v>KH-s</v>
      </c>
      <c r="E59" s="7">
        <v>0.26</v>
      </c>
      <c r="F59" s="5">
        <f t="shared" ref="F59" si="30">F57</f>
        <v>19</v>
      </c>
      <c r="G59" s="6">
        <f t="shared" si="24"/>
        <v>10</v>
      </c>
      <c r="H59" s="48">
        <f t="shared" si="28"/>
        <v>100</v>
      </c>
      <c r="I59" s="25" t="str">
        <f t="shared" si="28"/>
        <v>砂質土</v>
      </c>
      <c r="J59" s="25">
        <f t="shared" si="28"/>
        <v>40</v>
      </c>
      <c r="K59" s="25">
        <f t="shared" si="28"/>
        <v>0</v>
      </c>
    </row>
    <row r="60" spans="1:11" x14ac:dyDescent="0.15">
      <c r="A60" s="4">
        <v>70.8</v>
      </c>
      <c r="B60" s="4">
        <f t="shared" si="21"/>
        <v>57.8</v>
      </c>
      <c r="C60" s="5" t="s">
        <v>36</v>
      </c>
      <c r="D60" s="2" t="str">
        <f t="shared" ref="D60" si="31">D58</f>
        <v>KH-m</v>
      </c>
      <c r="E60" s="7">
        <v>0.54</v>
      </c>
      <c r="F60" s="5">
        <f t="shared" ref="F60" si="32">F58</f>
        <v>18</v>
      </c>
      <c r="G60" s="6">
        <f t="shared" si="24"/>
        <v>9</v>
      </c>
      <c r="H60" s="48">
        <f t="shared" si="28"/>
        <v>100</v>
      </c>
      <c r="I60" s="25" t="str">
        <f t="shared" si="28"/>
        <v>粘性土</v>
      </c>
      <c r="J60" s="25">
        <f t="shared" si="28"/>
        <v>21</v>
      </c>
      <c r="K60" s="25">
        <f t="shared" si="28"/>
        <v>1080</v>
      </c>
    </row>
    <row r="61" spans="1:11" x14ac:dyDescent="0.15">
      <c r="A61" s="4">
        <v>72</v>
      </c>
      <c r="B61" s="4">
        <f t="shared" si="21"/>
        <v>58.5</v>
      </c>
      <c r="C61" s="5" t="s">
        <v>37</v>
      </c>
      <c r="D61" s="2" t="str">
        <f t="shared" ref="D61" si="33">D59</f>
        <v>KH-s</v>
      </c>
      <c r="E61" s="7">
        <v>0.7</v>
      </c>
      <c r="F61" s="5">
        <f t="shared" ref="F61" si="34">F59</f>
        <v>19</v>
      </c>
      <c r="G61" s="6">
        <f t="shared" si="24"/>
        <v>10</v>
      </c>
      <c r="H61" s="48">
        <f t="shared" si="28"/>
        <v>100</v>
      </c>
      <c r="I61" s="25" t="str">
        <f t="shared" si="28"/>
        <v>砂質土</v>
      </c>
      <c r="J61" s="25">
        <f t="shared" si="28"/>
        <v>40</v>
      </c>
      <c r="K61" s="25">
        <f t="shared" si="28"/>
        <v>0</v>
      </c>
    </row>
    <row r="62" spans="1:11" x14ac:dyDescent="0.15">
      <c r="A62" s="4">
        <v>74.3</v>
      </c>
      <c r="B62" s="4">
        <f t="shared" si="21"/>
        <v>62.27</v>
      </c>
      <c r="C62" s="5" t="s">
        <v>38</v>
      </c>
      <c r="D62" s="2" t="str">
        <f>D60</f>
        <v>KH-m</v>
      </c>
      <c r="E62" s="7">
        <v>3.77</v>
      </c>
      <c r="F62" s="5">
        <f t="shared" ref="F62" si="35">F60</f>
        <v>18</v>
      </c>
      <c r="G62" s="6">
        <f t="shared" si="24"/>
        <v>9</v>
      </c>
      <c r="H62" s="48">
        <f t="shared" si="28"/>
        <v>100</v>
      </c>
      <c r="I62" s="25" t="str">
        <f t="shared" si="28"/>
        <v>粘性土</v>
      </c>
      <c r="J62" s="25">
        <f t="shared" si="28"/>
        <v>21</v>
      </c>
      <c r="K62" s="25">
        <f t="shared" si="28"/>
        <v>1080</v>
      </c>
    </row>
    <row r="63" spans="1:11" x14ac:dyDescent="0.15">
      <c r="E63" s="8">
        <f>SUM(E48:E62)</f>
        <v>62.27</v>
      </c>
    </row>
  </sheetData>
  <mergeCells count="12">
    <mergeCell ref="C46:C47"/>
    <mergeCell ref="D46:D47"/>
    <mergeCell ref="H46:H47"/>
    <mergeCell ref="I46:I47"/>
    <mergeCell ref="C2:C3"/>
    <mergeCell ref="D2:D3"/>
    <mergeCell ref="H2:H3"/>
    <mergeCell ref="I2:I3"/>
    <mergeCell ref="C24:C25"/>
    <mergeCell ref="D24:D25"/>
    <mergeCell ref="H24:H25"/>
    <mergeCell ref="I24:I25"/>
  </mergeCells>
  <phoneticPr fontId="3"/>
  <dataValidations disablePrompts="1" count="1">
    <dataValidation type="list" allowBlank="1" showInputMessage="1" showErrorMessage="1" sqref="I4:I18 I26:I33 I48:I55">
      <formula1>$L$2:$N$2</formula1>
    </dataValidation>
  </dataValidations>
  <pageMargins left="0.7" right="0.7" top="0.75" bottom="0.75" header="0.3" footer="0.3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7"/>
  <sheetViews>
    <sheetView workbookViewId="0">
      <selection activeCell="L18" sqref="L18"/>
    </sheetView>
  </sheetViews>
  <sheetFormatPr defaultRowHeight="13.5" x14ac:dyDescent="0.15"/>
  <cols>
    <col min="2" max="2" width="9" style="27"/>
    <col min="8" max="8" width="9" style="27"/>
    <col min="12" max="12" width="9" style="26"/>
  </cols>
  <sheetData>
    <row r="5" spans="2:12" x14ac:dyDescent="0.15">
      <c r="B5" s="27">
        <v>3.0920000000000001</v>
      </c>
      <c r="C5">
        <v>1.25</v>
      </c>
      <c r="D5">
        <v>0.15</v>
      </c>
      <c r="E5">
        <v>24.5</v>
      </c>
      <c r="F5" s="26">
        <f>B5*C5*D5*E5</f>
        <v>14.203875</v>
      </c>
      <c r="H5" s="27">
        <v>3.7519999999999998</v>
      </c>
      <c r="I5">
        <v>0.4</v>
      </c>
      <c r="J5">
        <v>0.95</v>
      </c>
      <c r="K5">
        <v>24.5</v>
      </c>
      <c r="L5" s="26">
        <f>H5*I5*J5*K5</f>
        <v>34.93112</v>
      </c>
    </row>
    <row r="6" spans="2:12" x14ac:dyDescent="0.15">
      <c r="B6" s="27">
        <v>3.5049999999999999</v>
      </c>
      <c r="C6">
        <v>1.25</v>
      </c>
      <c r="D6">
        <v>0.15</v>
      </c>
      <c r="E6">
        <v>24.5</v>
      </c>
      <c r="F6" s="26">
        <f>B6*C6*D6*E6</f>
        <v>16.101093749999997</v>
      </c>
      <c r="H6" s="27">
        <v>4.2519999999999998</v>
      </c>
      <c r="I6">
        <v>0.4</v>
      </c>
      <c r="J6">
        <v>0.95</v>
      </c>
      <c r="K6">
        <v>24.5</v>
      </c>
      <c r="L6" s="26">
        <f>H6*I6*J6*K6</f>
        <v>39.586120000000001</v>
      </c>
    </row>
    <row r="7" spans="2:12" x14ac:dyDescent="0.15">
      <c r="B7" s="27">
        <v>3.9169999999999998</v>
      </c>
      <c r="C7">
        <v>1.25</v>
      </c>
      <c r="D7">
        <v>0.15</v>
      </c>
      <c r="E7">
        <v>24.5</v>
      </c>
      <c r="F7" s="26">
        <f>B7*C7*D7*E7</f>
        <v>17.993718749999999</v>
      </c>
      <c r="H7" s="27">
        <v>4.7489999999999997</v>
      </c>
      <c r="I7">
        <v>0.4</v>
      </c>
      <c r="J7">
        <v>0.95</v>
      </c>
      <c r="K7">
        <v>24.5</v>
      </c>
      <c r="L7" s="26">
        <f>H7*I7*J7*K7</f>
        <v>44.213189999999997</v>
      </c>
    </row>
  </sheetData>
  <phoneticPr fontId="3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topLeftCell="A34" workbookViewId="0">
      <selection activeCell="L45" sqref="L45"/>
    </sheetView>
  </sheetViews>
  <sheetFormatPr defaultRowHeight="13.5" x14ac:dyDescent="0.15"/>
  <cols>
    <col min="1" max="1" width="9" style="1"/>
    <col min="2" max="2" width="10.625" style="1" bestFit="1" customWidth="1"/>
    <col min="3" max="5" width="10.625" style="1" customWidth="1"/>
    <col min="6" max="6" width="9" style="1"/>
    <col min="7" max="7" width="9" style="3"/>
    <col min="8" max="16384" width="9" style="1"/>
  </cols>
  <sheetData>
    <row r="2" spans="1:10" x14ac:dyDescent="0.15">
      <c r="B2" s="1" t="s">
        <v>43</v>
      </c>
      <c r="F2" s="1" t="s">
        <v>44</v>
      </c>
      <c r="G2" s="47" t="s">
        <v>45</v>
      </c>
      <c r="H2" s="1" t="s">
        <v>46</v>
      </c>
    </row>
    <row r="3" spans="1:10" x14ac:dyDescent="0.15">
      <c r="A3" s="1">
        <v>1</v>
      </c>
      <c r="B3" s="1" t="s">
        <v>40</v>
      </c>
      <c r="D3" s="1" t="s">
        <v>40</v>
      </c>
      <c r="E3" s="1" t="str">
        <f>D3</f>
        <v>頂版</v>
      </c>
      <c r="F3" s="1" t="s">
        <v>39</v>
      </c>
      <c r="G3" s="47">
        <v>0.8</v>
      </c>
      <c r="H3" s="1" t="s">
        <v>40</v>
      </c>
      <c r="I3" s="1">
        <v>24</v>
      </c>
      <c r="J3" s="45">
        <f>G3</f>
        <v>0.8</v>
      </c>
    </row>
    <row r="4" spans="1:10" x14ac:dyDescent="0.15">
      <c r="A4" s="1">
        <v>2</v>
      </c>
      <c r="B4" s="1" t="s">
        <v>47</v>
      </c>
      <c r="C4" s="1" t="s">
        <v>49</v>
      </c>
      <c r="D4" s="1" t="s">
        <v>41</v>
      </c>
      <c r="E4" s="1" t="str">
        <f>C4&amp;D4</f>
        <v>B1F側壁</v>
      </c>
      <c r="F4" s="1" t="s">
        <v>39</v>
      </c>
      <c r="G4" s="47">
        <v>3</v>
      </c>
      <c r="H4" s="1" t="s">
        <v>41</v>
      </c>
      <c r="I4" s="1">
        <v>24</v>
      </c>
      <c r="J4" s="46">
        <f>J3+G4</f>
        <v>3.8</v>
      </c>
    </row>
    <row r="5" spans="1:10" x14ac:dyDescent="0.15">
      <c r="A5" s="1">
        <v>3</v>
      </c>
      <c r="B5" s="1" t="s">
        <v>48</v>
      </c>
      <c r="D5" s="1" t="s">
        <v>42</v>
      </c>
      <c r="E5" s="1" t="str">
        <f>C4&amp;D5</f>
        <v>B1F中床版</v>
      </c>
      <c r="F5" s="1" t="s">
        <v>39</v>
      </c>
      <c r="G5" s="47">
        <v>0.3</v>
      </c>
      <c r="H5" s="1" t="s">
        <v>42</v>
      </c>
      <c r="I5" s="1">
        <v>24</v>
      </c>
      <c r="J5" s="46">
        <f>J4+G5</f>
        <v>4.0999999999999996</v>
      </c>
    </row>
    <row r="6" spans="1:10" x14ac:dyDescent="0.15">
      <c r="A6" s="1">
        <v>4</v>
      </c>
      <c r="C6" s="1" t="s">
        <v>50</v>
      </c>
      <c r="D6" s="1" t="s">
        <v>41</v>
      </c>
      <c r="E6" s="1" t="str">
        <f t="shared" ref="E6" si="0">C6&amp;D6</f>
        <v>B2F側壁</v>
      </c>
      <c r="F6" s="1" t="s">
        <v>39</v>
      </c>
      <c r="G6" s="47">
        <v>2.9</v>
      </c>
      <c r="H6" s="1" t="s">
        <v>41</v>
      </c>
      <c r="I6" s="1">
        <v>24</v>
      </c>
      <c r="J6" s="46">
        <f t="shared" ref="J6:J30" si="1">J5+G6</f>
        <v>7</v>
      </c>
    </row>
    <row r="7" spans="1:10" x14ac:dyDescent="0.15">
      <c r="A7" s="1">
        <v>5</v>
      </c>
      <c r="D7" s="1" t="s">
        <v>42</v>
      </c>
      <c r="E7" s="1" t="str">
        <f t="shared" ref="E7" si="2">C6&amp;D7</f>
        <v>B2F中床版</v>
      </c>
      <c r="F7" s="1" t="s">
        <v>39</v>
      </c>
      <c r="G7" s="47">
        <v>0.3</v>
      </c>
      <c r="H7" s="1" t="s">
        <v>42</v>
      </c>
      <c r="I7" s="1">
        <v>24</v>
      </c>
      <c r="J7" s="46">
        <f t="shared" si="1"/>
        <v>7.3</v>
      </c>
    </row>
    <row r="8" spans="1:10" x14ac:dyDescent="0.15">
      <c r="A8" s="1">
        <v>6</v>
      </c>
      <c r="C8" s="1" t="s">
        <v>51</v>
      </c>
      <c r="D8" s="1" t="s">
        <v>41</v>
      </c>
      <c r="E8" s="1" t="str">
        <f t="shared" ref="E8" si="3">C8&amp;D8</f>
        <v>B3F側壁</v>
      </c>
      <c r="F8" s="1" t="s">
        <v>39</v>
      </c>
      <c r="G8" s="47">
        <v>2.9</v>
      </c>
      <c r="H8" s="1" t="s">
        <v>41</v>
      </c>
      <c r="I8" s="1">
        <v>24</v>
      </c>
      <c r="J8" s="46">
        <f t="shared" si="1"/>
        <v>10.199999999999999</v>
      </c>
    </row>
    <row r="9" spans="1:10" x14ac:dyDescent="0.15">
      <c r="A9" s="1">
        <v>7</v>
      </c>
      <c r="D9" s="1" t="s">
        <v>42</v>
      </c>
      <c r="E9" s="1" t="str">
        <f t="shared" ref="E9" si="4">C8&amp;D9</f>
        <v>B3F中床版</v>
      </c>
      <c r="F9" s="1" t="s">
        <v>39</v>
      </c>
      <c r="G9" s="47">
        <v>0.3</v>
      </c>
      <c r="H9" s="1" t="s">
        <v>42</v>
      </c>
      <c r="I9" s="1">
        <v>24</v>
      </c>
      <c r="J9" s="46">
        <f t="shared" si="1"/>
        <v>10.5</v>
      </c>
    </row>
    <row r="10" spans="1:10" x14ac:dyDescent="0.15">
      <c r="A10" s="1">
        <v>8</v>
      </c>
      <c r="C10" s="1" t="s">
        <v>52</v>
      </c>
      <c r="D10" s="1" t="s">
        <v>41</v>
      </c>
      <c r="E10" s="1" t="str">
        <f t="shared" ref="E10" si="5">C10&amp;D10</f>
        <v>B4F側壁</v>
      </c>
      <c r="F10" s="1" t="s">
        <v>39</v>
      </c>
      <c r="G10" s="47">
        <v>2.9</v>
      </c>
      <c r="H10" s="1" t="s">
        <v>41</v>
      </c>
      <c r="I10" s="1">
        <v>24</v>
      </c>
      <c r="J10" s="46">
        <f t="shared" si="1"/>
        <v>13.4</v>
      </c>
    </row>
    <row r="11" spans="1:10" x14ac:dyDescent="0.15">
      <c r="A11" s="1">
        <v>9</v>
      </c>
      <c r="D11" s="1" t="s">
        <v>42</v>
      </c>
      <c r="E11" s="1" t="str">
        <f t="shared" ref="E11" si="6">C10&amp;D11</f>
        <v>B4F中床版</v>
      </c>
      <c r="F11" s="1" t="s">
        <v>39</v>
      </c>
      <c r="G11" s="47">
        <v>0.3</v>
      </c>
      <c r="H11" s="1" t="s">
        <v>42</v>
      </c>
      <c r="I11" s="1">
        <v>24</v>
      </c>
      <c r="J11" s="46">
        <f t="shared" si="1"/>
        <v>13.700000000000001</v>
      </c>
    </row>
    <row r="12" spans="1:10" x14ac:dyDescent="0.15">
      <c r="A12" s="1">
        <v>10</v>
      </c>
      <c r="C12" s="1" t="s">
        <v>53</v>
      </c>
      <c r="D12" s="1" t="s">
        <v>41</v>
      </c>
      <c r="E12" s="1" t="str">
        <f t="shared" ref="E12" si="7">C12&amp;D12</f>
        <v>B5F側壁</v>
      </c>
      <c r="F12" s="1" t="s">
        <v>39</v>
      </c>
      <c r="G12" s="47">
        <v>2.9</v>
      </c>
      <c r="H12" s="1" t="s">
        <v>41</v>
      </c>
      <c r="I12" s="1">
        <v>24</v>
      </c>
      <c r="J12" s="46">
        <f t="shared" si="1"/>
        <v>16.600000000000001</v>
      </c>
    </row>
    <row r="13" spans="1:10" x14ac:dyDescent="0.15">
      <c r="A13" s="1">
        <v>11</v>
      </c>
      <c r="D13" s="1" t="s">
        <v>42</v>
      </c>
      <c r="E13" s="1" t="str">
        <f t="shared" ref="E13" si="8">C12&amp;D13</f>
        <v>B5F中床版</v>
      </c>
      <c r="F13" s="1" t="s">
        <v>39</v>
      </c>
      <c r="G13" s="47">
        <v>0.3</v>
      </c>
      <c r="H13" s="1" t="s">
        <v>42</v>
      </c>
      <c r="I13" s="1">
        <v>24</v>
      </c>
      <c r="J13" s="46">
        <f t="shared" si="1"/>
        <v>16.900000000000002</v>
      </c>
    </row>
    <row r="14" spans="1:10" x14ac:dyDescent="0.15">
      <c r="A14" s="1">
        <v>12</v>
      </c>
      <c r="C14" s="1" t="s">
        <v>54</v>
      </c>
      <c r="D14" s="1" t="s">
        <v>41</v>
      </c>
      <c r="E14" s="1" t="str">
        <f t="shared" ref="E14" si="9">C14&amp;D14</f>
        <v>B6F側壁</v>
      </c>
      <c r="F14" s="1" t="s">
        <v>39</v>
      </c>
      <c r="G14" s="47">
        <v>3.3</v>
      </c>
      <c r="H14" s="1" t="s">
        <v>41</v>
      </c>
      <c r="I14" s="1">
        <v>24</v>
      </c>
      <c r="J14" s="46">
        <f t="shared" si="1"/>
        <v>20.200000000000003</v>
      </c>
    </row>
    <row r="15" spans="1:10" x14ac:dyDescent="0.15">
      <c r="A15" s="1">
        <v>13</v>
      </c>
      <c r="D15" s="1" t="s">
        <v>42</v>
      </c>
      <c r="E15" s="1" t="str">
        <f t="shared" ref="E15" si="10">C14&amp;D15</f>
        <v>B6F中床版</v>
      </c>
      <c r="F15" s="1" t="s">
        <v>39</v>
      </c>
      <c r="G15" s="47">
        <v>0.3</v>
      </c>
      <c r="H15" s="1" t="s">
        <v>42</v>
      </c>
      <c r="I15" s="1">
        <v>24</v>
      </c>
      <c r="J15" s="46">
        <f t="shared" si="1"/>
        <v>20.500000000000004</v>
      </c>
    </row>
    <row r="16" spans="1:10" x14ac:dyDescent="0.15">
      <c r="A16" s="1">
        <v>14</v>
      </c>
      <c r="C16" s="1" t="s">
        <v>55</v>
      </c>
      <c r="D16" s="1" t="s">
        <v>41</v>
      </c>
      <c r="E16" s="1" t="str">
        <f t="shared" ref="E16" si="11">C16&amp;D16</f>
        <v>B7F側壁</v>
      </c>
      <c r="F16" s="1" t="s">
        <v>39</v>
      </c>
      <c r="G16" s="47">
        <v>3.3</v>
      </c>
      <c r="H16" s="1" t="s">
        <v>41</v>
      </c>
      <c r="I16" s="1">
        <v>24</v>
      </c>
      <c r="J16" s="46">
        <f t="shared" si="1"/>
        <v>23.800000000000004</v>
      </c>
    </row>
    <row r="17" spans="1:10" x14ac:dyDescent="0.15">
      <c r="A17" s="1">
        <v>15</v>
      </c>
      <c r="D17" s="1" t="s">
        <v>42</v>
      </c>
      <c r="E17" s="1" t="str">
        <f t="shared" ref="E17" si="12">C16&amp;D17</f>
        <v>B7F中床版</v>
      </c>
      <c r="F17" s="1" t="s">
        <v>39</v>
      </c>
      <c r="G17" s="47">
        <v>0.3</v>
      </c>
      <c r="H17" s="1" t="s">
        <v>42</v>
      </c>
      <c r="I17" s="1">
        <v>24</v>
      </c>
      <c r="J17" s="46">
        <f t="shared" si="1"/>
        <v>24.100000000000005</v>
      </c>
    </row>
    <row r="18" spans="1:10" x14ac:dyDescent="0.15">
      <c r="A18" s="1">
        <v>16</v>
      </c>
      <c r="C18" s="1" t="s">
        <v>56</v>
      </c>
      <c r="D18" s="1" t="s">
        <v>41</v>
      </c>
      <c r="E18" s="1" t="str">
        <f t="shared" ref="E18" si="13">C18&amp;D18</f>
        <v>B8F側壁</v>
      </c>
      <c r="F18" s="1" t="s">
        <v>39</v>
      </c>
      <c r="G18" s="47">
        <v>3.7</v>
      </c>
      <c r="H18" s="1" t="s">
        <v>41</v>
      </c>
      <c r="I18" s="1">
        <v>24</v>
      </c>
      <c r="J18" s="46">
        <f t="shared" si="1"/>
        <v>27.800000000000004</v>
      </c>
    </row>
    <row r="19" spans="1:10" x14ac:dyDescent="0.15">
      <c r="A19" s="1">
        <v>17</v>
      </c>
      <c r="D19" s="1" t="s">
        <v>42</v>
      </c>
      <c r="E19" s="1" t="str">
        <f t="shared" ref="E19" si="14">C18&amp;D19</f>
        <v>B8F中床版</v>
      </c>
      <c r="F19" s="1" t="s">
        <v>39</v>
      </c>
      <c r="G19" s="47">
        <v>0.3</v>
      </c>
      <c r="H19" s="1" t="s">
        <v>42</v>
      </c>
      <c r="I19" s="1">
        <v>24</v>
      </c>
      <c r="J19" s="46">
        <f t="shared" si="1"/>
        <v>28.100000000000005</v>
      </c>
    </row>
    <row r="20" spans="1:10" x14ac:dyDescent="0.15">
      <c r="A20" s="1">
        <v>18</v>
      </c>
      <c r="C20" s="1" t="s">
        <v>58</v>
      </c>
      <c r="D20" s="1" t="s">
        <v>41</v>
      </c>
      <c r="E20" s="1" t="str">
        <f>C20&amp;D20</f>
        <v>B9F側壁</v>
      </c>
      <c r="F20" s="1" t="s">
        <v>39</v>
      </c>
      <c r="G20" s="47">
        <v>3.7</v>
      </c>
      <c r="H20" s="1" t="s">
        <v>41</v>
      </c>
      <c r="I20" s="1">
        <v>24</v>
      </c>
      <c r="J20" s="46">
        <f t="shared" si="1"/>
        <v>31.800000000000004</v>
      </c>
    </row>
    <row r="21" spans="1:10" x14ac:dyDescent="0.15">
      <c r="A21" s="1">
        <v>19</v>
      </c>
      <c r="D21" s="1" t="s">
        <v>42</v>
      </c>
      <c r="E21" s="1" t="str">
        <f>C20&amp;D21</f>
        <v>B9F中床版</v>
      </c>
      <c r="F21" s="1" t="s">
        <v>39</v>
      </c>
      <c r="G21" s="47">
        <v>0.3</v>
      </c>
      <c r="H21" s="1" t="s">
        <v>42</v>
      </c>
      <c r="I21" s="1">
        <v>24</v>
      </c>
      <c r="J21" s="46">
        <f t="shared" si="1"/>
        <v>32.1</v>
      </c>
    </row>
    <row r="22" spans="1:10" x14ac:dyDescent="0.15">
      <c r="A22" s="1">
        <v>20</v>
      </c>
      <c r="C22" s="1" t="s">
        <v>59</v>
      </c>
      <c r="D22" s="1" t="s">
        <v>41</v>
      </c>
      <c r="E22" s="1" t="str">
        <f t="shared" ref="E22" si="15">C22&amp;D22</f>
        <v>B10F側壁</v>
      </c>
      <c r="F22" s="1" t="s">
        <v>39</v>
      </c>
      <c r="G22" s="47">
        <v>3.7</v>
      </c>
      <c r="H22" s="1" t="s">
        <v>41</v>
      </c>
      <c r="I22" s="1">
        <v>24</v>
      </c>
      <c r="J22" s="46">
        <f t="shared" si="1"/>
        <v>35.800000000000004</v>
      </c>
    </row>
    <row r="23" spans="1:10" x14ac:dyDescent="0.15">
      <c r="D23" s="1" t="s">
        <v>42</v>
      </c>
      <c r="E23" s="1" t="str">
        <f t="shared" ref="E23" si="16">C22&amp;D23</f>
        <v>B10F中床版</v>
      </c>
      <c r="F23" s="1" t="s">
        <v>39</v>
      </c>
      <c r="G23" s="47">
        <v>0.3</v>
      </c>
      <c r="H23" s="1" t="s">
        <v>42</v>
      </c>
      <c r="I23" s="1">
        <v>24</v>
      </c>
      <c r="J23" s="46">
        <f t="shared" si="1"/>
        <v>36.1</v>
      </c>
    </row>
    <row r="24" spans="1:10" x14ac:dyDescent="0.15">
      <c r="C24" s="1" t="s">
        <v>60</v>
      </c>
      <c r="D24" s="1" t="s">
        <v>41</v>
      </c>
      <c r="E24" s="1" t="str">
        <f t="shared" ref="E24" si="17">C24&amp;D24</f>
        <v>B11F側壁</v>
      </c>
      <c r="F24" s="1" t="s">
        <v>39</v>
      </c>
      <c r="G24" s="47">
        <v>3.7</v>
      </c>
      <c r="H24" s="1" t="s">
        <v>41</v>
      </c>
      <c r="I24" s="1">
        <v>24</v>
      </c>
      <c r="J24" s="46">
        <f t="shared" si="1"/>
        <v>39.800000000000004</v>
      </c>
    </row>
    <row r="25" spans="1:10" x14ac:dyDescent="0.15">
      <c r="D25" s="1" t="s">
        <v>42</v>
      </c>
      <c r="E25" s="1" t="str">
        <f t="shared" ref="E25" si="18">C24&amp;D25</f>
        <v>B11F中床版</v>
      </c>
      <c r="F25" s="1" t="s">
        <v>39</v>
      </c>
      <c r="G25" s="47">
        <v>0.3</v>
      </c>
      <c r="H25" s="1" t="s">
        <v>42</v>
      </c>
      <c r="I25" s="1">
        <v>24</v>
      </c>
      <c r="J25" s="46">
        <f t="shared" si="1"/>
        <v>40.1</v>
      </c>
    </row>
    <row r="26" spans="1:10" x14ac:dyDescent="0.15">
      <c r="C26" s="1" t="s">
        <v>61</v>
      </c>
      <c r="D26" s="1" t="s">
        <v>41</v>
      </c>
      <c r="E26" s="1" t="str">
        <f t="shared" ref="E26" si="19">C26&amp;D26</f>
        <v>B12F側壁</v>
      </c>
      <c r="F26" s="1" t="s">
        <v>39</v>
      </c>
      <c r="G26" s="47">
        <v>3.7</v>
      </c>
      <c r="H26" s="1" t="s">
        <v>41</v>
      </c>
      <c r="I26" s="1">
        <v>24</v>
      </c>
      <c r="J26" s="46">
        <f t="shared" si="1"/>
        <v>43.800000000000004</v>
      </c>
    </row>
    <row r="27" spans="1:10" x14ac:dyDescent="0.15">
      <c r="D27" s="1" t="s">
        <v>42</v>
      </c>
      <c r="E27" s="1" t="str">
        <f t="shared" ref="E27" si="20">C26&amp;D27</f>
        <v>B12F中床版</v>
      </c>
      <c r="F27" s="1" t="s">
        <v>39</v>
      </c>
      <c r="G27" s="47">
        <v>0.3</v>
      </c>
      <c r="H27" s="1" t="s">
        <v>42</v>
      </c>
      <c r="I27" s="1">
        <v>24</v>
      </c>
      <c r="J27" s="46">
        <f t="shared" si="1"/>
        <v>44.1</v>
      </c>
    </row>
    <row r="28" spans="1:10" x14ac:dyDescent="0.15">
      <c r="C28" s="1" t="s">
        <v>62</v>
      </c>
      <c r="D28" s="1" t="s">
        <v>41</v>
      </c>
      <c r="E28" s="1" t="str">
        <f t="shared" ref="E28" si="21">C28&amp;D28</f>
        <v>B13F側壁</v>
      </c>
      <c r="F28" s="1" t="s">
        <v>39</v>
      </c>
      <c r="G28" s="47">
        <v>3.7</v>
      </c>
      <c r="H28" s="1" t="s">
        <v>41</v>
      </c>
      <c r="I28" s="1">
        <v>24</v>
      </c>
      <c r="J28" s="46">
        <f t="shared" si="1"/>
        <v>47.800000000000004</v>
      </c>
    </row>
    <row r="29" spans="1:10" x14ac:dyDescent="0.15">
      <c r="D29" s="1" t="s">
        <v>42</v>
      </c>
      <c r="E29" s="1" t="str">
        <f t="shared" ref="E29" si="22">C28&amp;D29</f>
        <v>B13F中床版</v>
      </c>
      <c r="F29" s="1" t="s">
        <v>39</v>
      </c>
      <c r="G29" s="47">
        <v>0.3</v>
      </c>
      <c r="H29" s="1" t="s">
        <v>42</v>
      </c>
      <c r="I29" s="1">
        <v>24</v>
      </c>
      <c r="J29" s="46">
        <f t="shared" si="1"/>
        <v>48.1</v>
      </c>
    </row>
    <row r="30" spans="1:10" x14ac:dyDescent="0.15">
      <c r="C30" s="1" t="s">
        <v>63</v>
      </c>
      <c r="D30" s="1" t="s">
        <v>41</v>
      </c>
      <c r="E30" s="1" t="str">
        <f t="shared" ref="E30" si="23">C30&amp;D30</f>
        <v>B14F側壁</v>
      </c>
      <c r="F30" s="1" t="s">
        <v>39</v>
      </c>
      <c r="G30" s="47">
        <v>3.7</v>
      </c>
      <c r="H30" s="1" t="s">
        <v>41</v>
      </c>
      <c r="I30" s="1">
        <v>24</v>
      </c>
      <c r="J30" s="46">
        <f t="shared" si="1"/>
        <v>51.800000000000004</v>
      </c>
    </row>
    <row r="31" spans="1:10" x14ac:dyDescent="0.15">
      <c r="D31" s="1" t="s">
        <v>42</v>
      </c>
      <c r="E31" s="1" t="str">
        <f t="shared" ref="E31" si="24">C30&amp;D31</f>
        <v>B14F中床版</v>
      </c>
      <c r="F31" s="1" t="s">
        <v>39</v>
      </c>
      <c r="G31" s="47">
        <v>0.3</v>
      </c>
      <c r="H31" s="1" t="s">
        <v>42</v>
      </c>
      <c r="I31" s="1">
        <v>24</v>
      </c>
      <c r="J31" s="46">
        <f t="shared" ref="J31:J33" si="25">J30+G31</f>
        <v>52.1</v>
      </c>
    </row>
    <row r="32" spans="1:10" x14ac:dyDescent="0.15">
      <c r="C32" s="1" t="s">
        <v>64</v>
      </c>
      <c r="D32" s="1" t="s">
        <v>41</v>
      </c>
      <c r="E32" s="1" t="str">
        <f t="shared" ref="E32" si="26">C32&amp;D32</f>
        <v>B15F側壁</v>
      </c>
      <c r="F32" s="1" t="s">
        <v>39</v>
      </c>
      <c r="G32" s="47">
        <v>4.4000000000000004</v>
      </c>
      <c r="H32" s="1" t="s">
        <v>41</v>
      </c>
      <c r="I32" s="1">
        <v>24</v>
      </c>
      <c r="J32" s="46">
        <f t="shared" si="25"/>
        <v>56.5</v>
      </c>
    </row>
    <row r="33" spans="1:10" x14ac:dyDescent="0.15">
      <c r="D33" s="1" t="s">
        <v>57</v>
      </c>
      <c r="E33" s="1" t="str">
        <f>D33</f>
        <v>底版</v>
      </c>
      <c r="F33" s="1" t="s">
        <v>39</v>
      </c>
      <c r="G33" s="47">
        <v>1.2</v>
      </c>
      <c r="H33" s="1" t="s">
        <v>57</v>
      </c>
      <c r="I33" s="1">
        <v>24</v>
      </c>
      <c r="J33" s="46">
        <f t="shared" si="25"/>
        <v>57.7</v>
      </c>
    </row>
    <row r="34" spans="1:10" x14ac:dyDescent="0.15">
      <c r="E34" s="1" t="str">
        <f t="shared" ref="E34" si="27">C34&amp;D34</f>
        <v/>
      </c>
    </row>
    <row r="35" spans="1:10" x14ac:dyDescent="0.15">
      <c r="E35" s="1" t="str">
        <f t="shared" ref="E35" si="28">C34&amp;D35</f>
        <v/>
      </c>
    </row>
    <row r="37" spans="1:10" ht="19.5" x14ac:dyDescent="0.15">
      <c r="A37" s="54" t="s">
        <v>75</v>
      </c>
    </row>
    <row r="38" spans="1:10" x14ac:dyDescent="0.15">
      <c r="B38" s="1" t="s">
        <v>43</v>
      </c>
      <c r="F38" s="1" t="s">
        <v>44</v>
      </c>
      <c r="G38" s="47" t="s">
        <v>45</v>
      </c>
      <c r="H38" s="1" t="s">
        <v>46</v>
      </c>
    </row>
    <row r="39" spans="1:10" x14ac:dyDescent="0.15">
      <c r="A39" s="1">
        <v>1</v>
      </c>
      <c r="B39" s="1" t="s">
        <v>40</v>
      </c>
      <c r="D39" s="1" t="s">
        <v>40</v>
      </c>
      <c r="E39" s="1" t="str">
        <f>D39</f>
        <v>頂版</v>
      </c>
      <c r="F39" s="1" t="s">
        <v>39</v>
      </c>
      <c r="G39" s="47">
        <v>0.8</v>
      </c>
      <c r="H39" s="1" t="s">
        <v>40</v>
      </c>
      <c r="I39" s="1">
        <v>24</v>
      </c>
      <c r="J39" s="45">
        <f>G39</f>
        <v>0.8</v>
      </c>
    </row>
    <row r="40" spans="1:10" x14ac:dyDescent="0.15">
      <c r="A40" s="1">
        <v>2</v>
      </c>
      <c r="B40" s="1" t="s">
        <v>47</v>
      </c>
      <c r="C40" s="1" t="s">
        <v>49</v>
      </c>
      <c r="D40" s="1" t="s">
        <v>41</v>
      </c>
      <c r="E40" s="1" t="str">
        <f>C40&amp;D40</f>
        <v>B1F側壁</v>
      </c>
      <c r="F40" s="1" t="s">
        <v>39</v>
      </c>
      <c r="G40" s="47">
        <v>3</v>
      </c>
      <c r="H40" s="1" t="s">
        <v>41</v>
      </c>
      <c r="I40" s="1">
        <v>24</v>
      </c>
      <c r="J40" s="46">
        <f>J39+G40</f>
        <v>3.8</v>
      </c>
    </row>
    <row r="41" spans="1:10" x14ac:dyDescent="0.15">
      <c r="A41" s="1">
        <v>3</v>
      </c>
      <c r="B41" s="1" t="s">
        <v>48</v>
      </c>
      <c r="D41" s="1" t="s">
        <v>42</v>
      </c>
      <c r="E41" s="1" t="str">
        <f>C40&amp;D41</f>
        <v>B1F中床版</v>
      </c>
      <c r="F41" s="1" t="s">
        <v>39</v>
      </c>
      <c r="G41" s="47">
        <v>0.3</v>
      </c>
      <c r="H41" s="1" t="s">
        <v>42</v>
      </c>
      <c r="I41" s="1">
        <v>24</v>
      </c>
      <c r="J41" s="46">
        <f>J40+G41</f>
        <v>4.0999999999999996</v>
      </c>
    </row>
    <row r="42" spans="1:10" x14ac:dyDescent="0.15">
      <c r="A42" s="1">
        <v>4</v>
      </c>
      <c r="C42" s="1" t="s">
        <v>50</v>
      </c>
      <c r="D42" s="1" t="s">
        <v>41</v>
      </c>
      <c r="E42" s="1" t="str">
        <f t="shared" ref="E42" si="29">C42&amp;D42</f>
        <v>B2F側壁</v>
      </c>
      <c r="F42" s="1" t="s">
        <v>39</v>
      </c>
      <c r="G42" s="47">
        <v>2.9</v>
      </c>
      <c r="H42" s="1" t="s">
        <v>41</v>
      </c>
      <c r="I42" s="1">
        <v>24</v>
      </c>
      <c r="J42" s="46">
        <f t="shared" ref="J42:J69" si="30">J41+G42</f>
        <v>7</v>
      </c>
    </row>
    <row r="43" spans="1:10" x14ac:dyDescent="0.15">
      <c r="A43" s="1">
        <v>5</v>
      </c>
      <c r="D43" s="1" t="s">
        <v>42</v>
      </c>
      <c r="E43" s="1" t="str">
        <f t="shared" ref="E43" si="31">C42&amp;D43</f>
        <v>B2F中床版</v>
      </c>
      <c r="F43" s="1" t="s">
        <v>39</v>
      </c>
      <c r="G43" s="47">
        <v>0.3</v>
      </c>
      <c r="H43" s="1" t="s">
        <v>42</v>
      </c>
      <c r="I43" s="1">
        <v>24</v>
      </c>
      <c r="J43" s="46">
        <f t="shared" si="30"/>
        <v>7.3</v>
      </c>
    </row>
    <row r="44" spans="1:10" x14ac:dyDescent="0.15">
      <c r="A44" s="1">
        <v>6</v>
      </c>
      <c r="C44" s="1" t="s">
        <v>51</v>
      </c>
      <c r="D44" s="1" t="s">
        <v>41</v>
      </c>
      <c r="E44" s="1" t="str">
        <f t="shared" ref="E44" si="32">C44&amp;D44</f>
        <v>B3F側壁</v>
      </c>
      <c r="F44" s="1" t="s">
        <v>39</v>
      </c>
      <c r="G44" s="47">
        <v>2.9</v>
      </c>
      <c r="H44" s="1" t="s">
        <v>41</v>
      </c>
      <c r="I44" s="1">
        <v>24</v>
      </c>
      <c r="J44" s="46">
        <f t="shared" si="30"/>
        <v>10.199999999999999</v>
      </c>
    </row>
    <row r="45" spans="1:10" x14ac:dyDescent="0.15">
      <c r="A45" s="1">
        <v>7</v>
      </c>
      <c r="D45" s="1" t="s">
        <v>42</v>
      </c>
      <c r="E45" s="1" t="str">
        <f t="shared" ref="E45" si="33">C44&amp;D45</f>
        <v>B3F中床版</v>
      </c>
      <c r="F45" s="1" t="s">
        <v>39</v>
      </c>
      <c r="G45" s="47">
        <v>0.3</v>
      </c>
      <c r="H45" s="1" t="s">
        <v>42</v>
      </c>
      <c r="I45" s="1">
        <v>24</v>
      </c>
      <c r="J45" s="46">
        <f t="shared" si="30"/>
        <v>10.5</v>
      </c>
    </row>
    <row r="46" spans="1:10" x14ac:dyDescent="0.15">
      <c r="A46" s="1">
        <v>8</v>
      </c>
      <c r="C46" s="1" t="s">
        <v>52</v>
      </c>
      <c r="D46" s="1" t="s">
        <v>41</v>
      </c>
      <c r="E46" s="1" t="str">
        <f t="shared" ref="E46" si="34">C46&amp;D46</f>
        <v>B4F側壁</v>
      </c>
      <c r="F46" s="1" t="s">
        <v>39</v>
      </c>
      <c r="G46" s="47">
        <v>2.9</v>
      </c>
      <c r="H46" s="1" t="s">
        <v>41</v>
      </c>
      <c r="I46" s="1">
        <v>24</v>
      </c>
      <c r="J46" s="46">
        <f t="shared" si="30"/>
        <v>13.4</v>
      </c>
    </row>
    <row r="47" spans="1:10" x14ac:dyDescent="0.15">
      <c r="A47" s="1">
        <v>9</v>
      </c>
      <c r="D47" s="1" t="s">
        <v>42</v>
      </c>
      <c r="E47" s="1" t="str">
        <f t="shared" ref="E47" si="35">C46&amp;D47</f>
        <v>B4F中床版</v>
      </c>
      <c r="F47" s="1" t="s">
        <v>39</v>
      </c>
      <c r="G47" s="47">
        <v>0.3</v>
      </c>
      <c r="H47" s="1" t="s">
        <v>42</v>
      </c>
      <c r="I47" s="1">
        <v>24</v>
      </c>
      <c r="J47" s="46">
        <f t="shared" si="30"/>
        <v>13.700000000000001</v>
      </c>
    </row>
    <row r="48" spans="1:10" x14ac:dyDescent="0.15">
      <c r="A48" s="1">
        <v>10</v>
      </c>
      <c r="C48" s="1" t="s">
        <v>53</v>
      </c>
      <c r="D48" s="1" t="s">
        <v>41</v>
      </c>
      <c r="E48" s="1" t="str">
        <f t="shared" ref="E48" si="36">C48&amp;D48</f>
        <v>B5F側壁</v>
      </c>
      <c r="F48" s="1" t="s">
        <v>39</v>
      </c>
      <c r="G48" s="47">
        <v>2.9</v>
      </c>
      <c r="H48" s="1" t="s">
        <v>41</v>
      </c>
      <c r="I48" s="1">
        <v>24</v>
      </c>
      <c r="J48" s="46">
        <f t="shared" si="30"/>
        <v>16.600000000000001</v>
      </c>
    </row>
    <row r="49" spans="1:10" x14ac:dyDescent="0.15">
      <c r="A49" s="1">
        <v>11</v>
      </c>
      <c r="D49" s="1" t="s">
        <v>42</v>
      </c>
      <c r="E49" s="1" t="str">
        <f t="shared" ref="E49" si="37">C48&amp;D49</f>
        <v>B5F中床版</v>
      </c>
      <c r="F49" s="1" t="s">
        <v>39</v>
      </c>
      <c r="G49" s="47">
        <v>0.3</v>
      </c>
      <c r="H49" s="1" t="s">
        <v>42</v>
      </c>
      <c r="I49" s="1">
        <v>24</v>
      </c>
      <c r="J49" s="46">
        <f t="shared" si="30"/>
        <v>16.900000000000002</v>
      </c>
    </row>
    <row r="50" spans="1:10" x14ac:dyDescent="0.15">
      <c r="A50" s="1">
        <v>12</v>
      </c>
      <c r="C50" s="1" t="s">
        <v>54</v>
      </c>
      <c r="D50" s="1" t="s">
        <v>41</v>
      </c>
      <c r="E50" s="1" t="str">
        <f t="shared" ref="E50" si="38">C50&amp;D50</f>
        <v>B6F側壁</v>
      </c>
      <c r="F50" s="1" t="s">
        <v>39</v>
      </c>
      <c r="G50" s="47">
        <v>3.3</v>
      </c>
      <c r="H50" s="1" t="s">
        <v>41</v>
      </c>
      <c r="I50" s="1">
        <v>24</v>
      </c>
      <c r="J50" s="46">
        <f t="shared" si="30"/>
        <v>20.200000000000003</v>
      </c>
    </row>
    <row r="51" spans="1:10" x14ac:dyDescent="0.15">
      <c r="A51" s="1">
        <v>13</v>
      </c>
      <c r="D51" s="1" t="s">
        <v>42</v>
      </c>
      <c r="E51" s="1" t="str">
        <f t="shared" ref="E51" si="39">C50&amp;D51</f>
        <v>B6F中床版</v>
      </c>
      <c r="F51" s="1" t="s">
        <v>39</v>
      </c>
      <c r="G51" s="47">
        <v>0.3</v>
      </c>
      <c r="H51" s="1" t="s">
        <v>42</v>
      </c>
      <c r="I51" s="1">
        <v>24</v>
      </c>
      <c r="J51" s="46">
        <f t="shared" si="30"/>
        <v>20.500000000000004</v>
      </c>
    </row>
    <row r="52" spans="1:10" x14ac:dyDescent="0.15">
      <c r="A52" s="1">
        <v>14</v>
      </c>
      <c r="C52" s="1" t="s">
        <v>55</v>
      </c>
      <c r="D52" s="1" t="s">
        <v>41</v>
      </c>
      <c r="E52" s="1" t="str">
        <f t="shared" ref="E52" si="40">C52&amp;D52</f>
        <v>B7F側壁</v>
      </c>
      <c r="F52" s="1" t="s">
        <v>39</v>
      </c>
      <c r="G52" s="47">
        <v>3.3</v>
      </c>
      <c r="H52" s="1" t="s">
        <v>41</v>
      </c>
      <c r="I52" s="1">
        <v>24</v>
      </c>
      <c r="J52" s="46">
        <f t="shared" si="30"/>
        <v>23.800000000000004</v>
      </c>
    </row>
    <row r="53" spans="1:10" x14ac:dyDescent="0.15">
      <c r="A53" s="1">
        <v>15</v>
      </c>
      <c r="D53" s="1" t="s">
        <v>42</v>
      </c>
      <c r="E53" s="1" t="str">
        <f t="shared" ref="E53" si="41">C52&amp;D53</f>
        <v>B7F中床版</v>
      </c>
      <c r="F53" s="1" t="s">
        <v>39</v>
      </c>
      <c r="G53" s="47">
        <v>0.3</v>
      </c>
      <c r="H53" s="1" t="s">
        <v>42</v>
      </c>
      <c r="I53" s="1">
        <v>24</v>
      </c>
      <c r="J53" s="46">
        <f t="shared" si="30"/>
        <v>24.100000000000005</v>
      </c>
    </row>
    <row r="54" spans="1:10" x14ac:dyDescent="0.15">
      <c r="A54" s="1">
        <v>16</v>
      </c>
      <c r="C54" s="1" t="s">
        <v>56</v>
      </c>
      <c r="D54" s="1" t="s">
        <v>41</v>
      </c>
      <c r="E54" s="1" t="str">
        <f t="shared" ref="E54" si="42">C54&amp;D54</f>
        <v>B8F側壁</v>
      </c>
      <c r="F54" s="1" t="s">
        <v>39</v>
      </c>
      <c r="G54" s="47">
        <v>3.7</v>
      </c>
      <c r="H54" s="1" t="s">
        <v>41</v>
      </c>
      <c r="I54" s="1">
        <v>24</v>
      </c>
      <c r="J54" s="46">
        <f t="shared" si="30"/>
        <v>27.800000000000004</v>
      </c>
    </row>
    <row r="55" spans="1:10" x14ac:dyDescent="0.15">
      <c r="A55" s="1">
        <v>17</v>
      </c>
      <c r="D55" s="1" t="s">
        <v>42</v>
      </c>
      <c r="E55" s="1" t="str">
        <f t="shared" ref="E55" si="43">C54&amp;D55</f>
        <v>B8F中床版</v>
      </c>
      <c r="F55" s="1" t="s">
        <v>39</v>
      </c>
      <c r="G55" s="47">
        <v>0.3</v>
      </c>
      <c r="H55" s="1" t="s">
        <v>42</v>
      </c>
      <c r="I55" s="1">
        <v>24</v>
      </c>
      <c r="J55" s="46">
        <f t="shared" si="30"/>
        <v>28.100000000000005</v>
      </c>
    </row>
    <row r="56" spans="1:10" x14ac:dyDescent="0.15">
      <c r="A56" s="1">
        <v>18</v>
      </c>
      <c r="C56" s="1" t="s">
        <v>58</v>
      </c>
      <c r="D56" s="1" t="s">
        <v>41</v>
      </c>
      <c r="E56" s="1" t="str">
        <f>C56&amp;D56</f>
        <v>B9F側壁</v>
      </c>
      <c r="F56" s="1" t="s">
        <v>39</v>
      </c>
      <c r="G56" s="47">
        <v>3.7</v>
      </c>
      <c r="H56" s="1" t="s">
        <v>41</v>
      </c>
      <c r="I56" s="1">
        <v>24</v>
      </c>
      <c r="J56" s="46">
        <f t="shared" si="30"/>
        <v>31.800000000000004</v>
      </c>
    </row>
    <row r="57" spans="1:10" x14ac:dyDescent="0.15">
      <c r="A57" s="1">
        <v>19</v>
      </c>
      <c r="D57" s="1" t="s">
        <v>42</v>
      </c>
      <c r="E57" s="1" t="str">
        <f>C56&amp;D57</f>
        <v>B9F中床版</v>
      </c>
      <c r="F57" s="1" t="s">
        <v>39</v>
      </c>
      <c r="G57" s="47">
        <v>0.3</v>
      </c>
      <c r="H57" s="1" t="s">
        <v>42</v>
      </c>
      <c r="I57" s="1">
        <v>24</v>
      </c>
      <c r="J57" s="46">
        <f t="shared" si="30"/>
        <v>32.1</v>
      </c>
    </row>
    <row r="58" spans="1:10" x14ac:dyDescent="0.15">
      <c r="A58" s="1">
        <v>20</v>
      </c>
      <c r="C58" s="1" t="s">
        <v>59</v>
      </c>
      <c r="D58" s="1" t="s">
        <v>41</v>
      </c>
      <c r="E58" s="1" t="str">
        <f t="shared" ref="E58" si="44">C58&amp;D58</f>
        <v>B10F側壁</v>
      </c>
      <c r="F58" s="1" t="s">
        <v>39</v>
      </c>
      <c r="G58" s="47">
        <v>3.7</v>
      </c>
      <c r="H58" s="1" t="s">
        <v>41</v>
      </c>
      <c r="I58" s="1">
        <v>24</v>
      </c>
      <c r="J58" s="46">
        <f t="shared" si="30"/>
        <v>35.800000000000004</v>
      </c>
    </row>
    <row r="59" spans="1:10" x14ac:dyDescent="0.15">
      <c r="D59" s="1" t="s">
        <v>42</v>
      </c>
      <c r="E59" s="1" t="str">
        <f t="shared" ref="E59" si="45">C58&amp;D59</f>
        <v>B10F中床版</v>
      </c>
      <c r="F59" s="1" t="s">
        <v>39</v>
      </c>
      <c r="G59" s="47">
        <v>0.3</v>
      </c>
      <c r="H59" s="1" t="s">
        <v>42</v>
      </c>
      <c r="I59" s="1">
        <v>24</v>
      </c>
      <c r="J59" s="46">
        <f t="shared" si="30"/>
        <v>36.1</v>
      </c>
    </row>
    <row r="60" spans="1:10" x14ac:dyDescent="0.15">
      <c r="C60" s="1" t="s">
        <v>60</v>
      </c>
      <c r="D60" s="1" t="s">
        <v>41</v>
      </c>
      <c r="E60" s="1" t="str">
        <f t="shared" ref="E60" si="46">C60&amp;D60</f>
        <v>B11F側壁</v>
      </c>
      <c r="F60" s="1" t="s">
        <v>39</v>
      </c>
      <c r="G60" s="47">
        <v>3.7</v>
      </c>
      <c r="H60" s="1" t="s">
        <v>41</v>
      </c>
      <c r="I60" s="1">
        <v>24</v>
      </c>
      <c r="J60" s="46">
        <f t="shared" si="30"/>
        <v>39.800000000000004</v>
      </c>
    </row>
    <row r="61" spans="1:10" x14ac:dyDescent="0.15">
      <c r="D61" s="1" t="s">
        <v>42</v>
      </c>
      <c r="E61" s="1" t="str">
        <f t="shared" ref="E61" si="47">C60&amp;D61</f>
        <v>B11F中床版</v>
      </c>
      <c r="F61" s="1" t="s">
        <v>39</v>
      </c>
      <c r="G61" s="47">
        <v>0.3</v>
      </c>
      <c r="H61" s="1" t="s">
        <v>42</v>
      </c>
      <c r="I61" s="1">
        <v>24</v>
      </c>
      <c r="J61" s="46">
        <f t="shared" si="30"/>
        <v>40.1</v>
      </c>
    </row>
    <row r="62" spans="1:10" x14ac:dyDescent="0.15">
      <c r="C62" s="1" t="s">
        <v>61</v>
      </c>
      <c r="D62" s="1" t="s">
        <v>41</v>
      </c>
      <c r="E62" s="1" t="str">
        <f t="shared" ref="E62" si="48">C62&amp;D62</f>
        <v>B12F側壁</v>
      </c>
      <c r="F62" s="1" t="s">
        <v>39</v>
      </c>
      <c r="G62" s="47">
        <v>3.7</v>
      </c>
      <c r="H62" s="1" t="s">
        <v>41</v>
      </c>
      <c r="I62" s="1">
        <v>24</v>
      </c>
      <c r="J62" s="46">
        <f t="shared" si="30"/>
        <v>43.800000000000004</v>
      </c>
    </row>
    <row r="63" spans="1:10" x14ac:dyDescent="0.15">
      <c r="D63" s="1" t="s">
        <v>42</v>
      </c>
      <c r="E63" s="1" t="str">
        <f t="shared" ref="E63" si="49">C62&amp;D63</f>
        <v>B12F中床版</v>
      </c>
      <c r="F63" s="1" t="s">
        <v>39</v>
      </c>
      <c r="G63" s="47">
        <v>0.3</v>
      </c>
      <c r="H63" s="1" t="s">
        <v>42</v>
      </c>
      <c r="I63" s="1">
        <v>24</v>
      </c>
      <c r="J63" s="46">
        <f t="shared" si="30"/>
        <v>44.1</v>
      </c>
    </row>
    <row r="64" spans="1:10" x14ac:dyDescent="0.15">
      <c r="C64" s="1" t="s">
        <v>62</v>
      </c>
      <c r="D64" s="1" t="s">
        <v>41</v>
      </c>
      <c r="E64" s="1" t="str">
        <f t="shared" ref="E64" si="50">C64&amp;D64</f>
        <v>B13F側壁</v>
      </c>
      <c r="F64" s="1" t="s">
        <v>39</v>
      </c>
      <c r="G64" s="47">
        <v>3.7</v>
      </c>
      <c r="H64" s="1" t="s">
        <v>41</v>
      </c>
      <c r="I64" s="1">
        <v>24</v>
      </c>
      <c r="J64" s="46">
        <f t="shared" si="30"/>
        <v>47.800000000000004</v>
      </c>
    </row>
    <row r="65" spans="3:10" x14ac:dyDescent="0.15">
      <c r="D65" s="1" t="s">
        <v>42</v>
      </c>
      <c r="E65" s="1" t="str">
        <f t="shared" ref="E65" si="51">C64&amp;D65</f>
        <v>B13F中床版</v>
      </c>
      <c r="F65" s="1" t="s">
        <v>39</v>
      </c>
      <c r="G65" s="47">
        <v>0.3</v>
      </c>
      <c r="H65" s="1" t="s">
        <v>42</v>
      </c>
      <c r="I65" s="1">
        <v>24</v>
      </c>
      <c r="J65" s="46">
        <f t="shared" si="30"/>
        <v>48.1</v>
      </c>
    </row>
    <row r="66" spans="3:10" x14ac:dyDescent="0.15">
      <c r="C66" s="1" t="s">
        <v>63</v>
      </c>
      <c r="D66" s="1" t="s">
        <v>41</v>
      </c>
      <c r="E66" s="1" t="str">
        <f t="shared" ref="E66" si="52">C66&amp;D66</f>
        <v>B14F側壁</v>
      </c>
      <c r="F66" s="1" t="s">
        <v>39</v>
      </c>
      <c r="G66" s="47">
        <v>3.7</v>
      </c>
      <c r="H66" s="1" t="s">
        <v>41</v>
      </c>
      <c r="I66" s="1">
        <v>24</v>
      </c>
      <c r="J66" s="46">
        <f t="shared" si="30"/>
        <v>51.800000000000004</v>
      </c>
    </row>
    <row r="67" spans="3:10" x14ac:dyDescent="0.15">
      <c r="D67" s="1" t="s">
        <v>42</v>
      </c>
      <c r="E67" s="1" t="str">
        <f t="shared" ref="E67" si="53">C66&amp;D67</f>
        <v>B14F中床版</v>
      </c>
      <c r="F67" s="1" t="s">
        <v>39</v>
      </c>
      <c r="G67" s="47">
        <v>0.3</v>
      </c>
      <c r="H67" s="1" t="s">
        <v>42</v>
      </c>
      <c r="I67" s="1">
        <v>24</v>
      </c>
      <c r="J67" s="46">
        <f t="shared" si="30"/>
        <v>52.1</v>
      </c>
    </row>
    <row r="68" spans="3:10" x14ac:dyDescent="0.15">
      <c r="C68" s="1" t="s">
        <v>64</v>
      </c>
      <c r="D68" s="1" t="s">
        <v>41</v>
      </c>
      <c r="E68" s="1" t="str">
        <f t="shared" ref="E68" si="54">C68&amp;D68</f>
        <v>B15F側壁</v>
      </c>
      <c r="F68" s="1" t="s">
        <v>39</v>
      </c>
      <c r="G68" s="47">
        <v>4.3</v>
      </c>
      <c r="H68" s="1" t="s">
        <v>41</v>
      </c>
      <c r="I68" s="1">
        <v>24</v>
      </c>
      <c r="J68" s="46">
        <f t="shared" si="30"/>
        <v>56.4</v>
      </c>
    </row>
    <row r="69" spans="3:10" x14ac:dyDescent="0.15">
      <c r="C69" s="56"/>
      <c r="D69" s="56" t="s">
        <v>57</v>
      </c>
      <c r="E69" s="56" t="str">
        <f>D69</f>
        <v>底版</v>
      </c>
      <c r="F69" s="56" t="s">
        <v>39</v>
      </c>
      <c r="G69" s="57">
        <v>1.9</v>
      </c>
      <c r="H69" s="56" t="s">
        <v>57</v>
      </c>
      <c r="I69" s="56">
        <v>24</v>
      </c>
      <c r="J69" s="58">
        <f t="shared" si="30"/>
        <v>58.3</v>
      </c>
    </row>
    <row r="70" spans="3:10" x14ac:dyDescent="0.15">
      <c r="G70" s="55">
        <f>SUM(G39:G69)</f>
        <v>58.3</v>
      </c>
    </row>
  </sheetData>
  <phoneticPr fontId="3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"/>
  <sheetViews>
    <sheetView workbookViewId="0">
      <selection activeCell="E35" sqref="E35"/>
    </sheetView>
  </sheetViews>
  <sheetFormatPr defaultRowHeight="13.5" x14ac:dyDescent="0.15"/>
  <cols>
    <col min="3" max="3" width="10.25" style="16" bestFit="1" customWidth="1"/>
    <col min="4" max="4" width="10.25" bestFit="1" customWidth="1"/>
  </cols>
  <sheetData>
    <row r="5" spans="1:4" x14ac:dyDescent="0.15">
      <c r="A5" t="s">
        <v>69</v>
      </c>
      <c r="B5" t="s">
        <v>65</v>
      </c>
      <c r="C5" s="16">
        <v>31327.352999999999</v>
      </c>
      <c r="D5" s="17">
        <f>C5</f>
        <v>31327.352999999999</v>
      </c>
    </row>
    <row r="6" spans="1:4" x14ac:dyDescent="0.15">
      <c r="A6" t="s">
        <v>70</v>
      </c>
      <c r="B6" t="s">
        <v>66</v>
      </c>
      <c r="C6" s="16">
        <v>32626.205000000002</v>
      </c>
      <c r="D6" s="17"/>
    </row>
    <row r="7" spans="1:4" x14ac:dyDescent="0.15">
      <c r="A7" t="s">
        <v>68</v>
      </c>
      <c r="B7" t="s">
        <v>67</v>
      </c>
      <c r="C7" s="16">
        <v>1663.0809999999999</v>
      </c>
      <c r="D7" s="17">
        <f t="shared" ref="D7:D8" si="0">C7</f>
        <v>1663.0809999999999</v>
      </c>
    </row>
    <row r="8" spans="1:4" x14ac:dyDescent="0.15">
      <c r="A8" t="s">
        <v>71</v>
      </c>
      <c r="B8" t="s">
        <v>72</v>
      </c>
      <c r="C8" s="16">
        <v>742</v>
      </c>
      <c r="D8" s="17">
        <f t="shared" si="0"/>
        <v>742</v>
      </c>
    </row>
    <row r="9" spans="1:4" x14ac:dyDescent="0.15">
      <c r="A9" t="s">
        <v>73</v>
      </c>
      <c r="B9" t="s">
        <v>74</v>
      </c>
      <c r="C9" s="16">
        <v>1277.646</v>
      </c>
      <c r="D9" s="17"/>
    </row>
    <row r="10" spans="1:4" x14ac:dyDescent="0.15">
      <c r="D10" s="17">
        <f>SUM(D5:D9)</f>
        <v>33732.434000000001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O24" sqref="O24"/>
    </sheetView>
  </sheetViews>
  <sheetFormatPr defaultRowHeight="18" customHeight="1" x14ac:dyDescent="0.15"/>
  <cols>
    <col min="1" max="1" width="13" style="33" bestFit="1" customWidth="1"/>
    <col min="2" max="2" width="6.875" style="43" bestFit="1" customWidth="1"/>
    <col min="3" max="3" width="6.625" style="43" bestFit="1" customWidth="1"/>
    <col min="4" max="4" width="3.375" style="43" bestFit="1" customWidth="1"/>
    <col min="5" max="5" width="4.875" style="53" bestFit="1" customWidth="1"/>
    <col min="6" max="6" width="4" style="43" bestFit="1" customWidth="1"/>
    <col min="7" max="7" width="5.625" style="43" bestFit="1" customWidth="1"/>
    <col min="8" max="8" width="3.375" style="43" bestFit="1" customWidth="1"/>
    <col min="9" max="9" width="7.125" style="43" bestFit="1" customWidth="1"/>
    <col min="10" max="10" width="3.375" style="43" bestFit="1" customWidth="1"/>
    <col min="11" max="11" width="8.625" style="44" bestFit="1" customWidth="1"/>
    <col min="12" max="12" width="10.25" style="43" bestFit="1" customWidth="1"/>
    <col min="13" max="16384" width="9" style="33"/>
  </cols>
  <sheetData>
    <row r="2" spans="1:12" ht="18" customHeight="1" x14ac:dyDescent="0.15">
      <c r="A2" s="33" t="s">
        <v>92</v>
      </c>
      <c r="B2" s="34"/>
      <c r="C2" s="35" t="s">
        <v>94</v>
      </c>
      <c r="D2" s="35"/>
      <c r="E2" s="35" t="s">
        <v>94</v>
      </c>
      <c r="F2" s="35"/>
      <c r="G2" s="35" t="s">
        <v>94</v>
      </c>
      <c r="H2" s="35"/>
      <c r="I2" s="35" t="s">
        <v>95</v>
      </c>
      <c r="J2" s="35"/>
      <c r="K2" s="36" t="s">
        <v>87</v>
      </c>
      <c r="L2" s="37" t="s">
        <v>96</v>
      </c>
    </row>
    <row r="3" spans="1:12" ht="18" customHeight="1" x14ac:dyDescent="0.15">
      <c r="B3" s="34" t="s">
        <v>84</v>
      </c>
      <c r="C3" s="35">
        <v>1.2</v>
      </c>
      <c r="D3" s="35" t="s">
        <v>85</v>
      </c>
      <c r="E3" s="52">
        <v>5.5</v>
      </c>
      <c r="F3" s="35" t="s">
        <v>85</v>
      </c>
      <c r="G3" s="35">
        <v>0.15</v>
      </c>
      <c r="H3" s="35" t="s">
        <v>85</v>
      </c>
      <c r="I3" s="35">
        <v>24.5</v>
      </c>
      <c r="J3" s="35" t="s">
        <v>86</v>
      </c>
      <c r="K3" s="36">
        <f>C3*E3*G3*I3</f>
        <v>24.254999999999995</v>
      </c>
      <c r="L3" s="37"/>
    </row>
    <row r="4" spans="1:12" ht="18" customHeight="1" x14ac:dyDescent="0.15">
      <c r="B4" s="34" t="s">
        <v>88</v>
      </c>
      <c r="C4" s="35">
        <v>1.2</v>
      </c>
      <c r="D4" s="35" t="s">
        <v>85</v>
      </c>
      <c r="E4" s="52">
        <v>5.5</v>
      </c>
      <c r="F4" s="35" t="s">
        <v>85</v>
      </c>
      <c r="G4" s="35">
        <v>0.15</v>
      </c>
      <c r="H4" s="35" t="s">
        <v>85</v>
      </c>
      <c r="I4" s="35">
        <v>24.5</v>
      </c>
      <c r="J4" s="35" t="s">
        <v>86</v>
      </c>
      <c r="K4" s="36">
        <f t="shared" ref="K4:K5" si="0">C4*E4*G4*I4</f>
        <v>24.254999999999995</v>
      </c>
      <c r="L4" s="37"/>
    </row>
    <row r="5" spans="1:12" ht="18" customHeight="1" x14ac:dyDescent="0.15">
      <c r="B5" s="34" t="s">
        <v>89</v>
      </c>
      <c r="C5" s="35">
        <v>1.2</v>
      </c>
      <c r="D5" s="35" t="s">
        <v>85</v>
      </c>
      <c r="E5" s="52">
        <v>5.5</v>
      </c>
      <c r="F5" s="35" t="s">
        <v>85</v>
      </c>
      <c r="G5" s="35">
        <v>0.15</v>
      </c>
      <c r="H5" s="35" t="s">
        <v>85</v>
      </c>
      <c r="I5" s="35">
        <v>24.5</v>
      </c>
      <c r="J5" s="35" t="s">
        <v>86</v>
      </c>
      <c r="K5" s="36">
        <f t="shared" si="0"/>
        <v>24.254999999999995</v>
      </c>
      <c r="L5" s="37"/>
    </row>
    <row r="6" spans="1:12" ht="18" customHeight="1" x14ac:dyDescent="0.15">
      <c r="B6" s="34" t="s">
        <v>119</v>
      </c>
      <c r="C6" s="35">
        <v>1.9</v>
      </c>
      <c r="D6" s="35" t="s">
        <v>85</v>
      </c>
      <c r="E6" s="52">
        <v>5.6</v>
      </c>
      <c r="F6" s="35" t="s">
        <v>85</v>
      </c>
      <c r="G6" s="35">
        <v>0.15</v>
      </c>
      <c r="H6" s="35" t="s">
        <v>85</v>
      </c>
      <c r="I6" s="35">
        <v>24.5</v>
      </c>
      <c r="J6" s="35" t="s">
        <v>86</v>
      </c>
      <c r="K6" s="36">
        <f t="shared" ref="K6" si="1">C6*E6*G6*I6</f>
        <v>39.101999999999997</v>
      </c>
      <c r="L6" s="37"/>
    </row>
    <row r="7" spans="1:12" ht="18" customHeight="1" x14ac:dyDescent="0.15">
      <c r="B7" s="34" t="s">
        <v>120</v>
      </c>
      <c r="C7" s="35">
        <v>1.9</v>
      </c>
      <c r="D7" s="35" t="s">
        <v>85</v>
      </c>
      <c r="E7" s="52">
        <v>4.2</v>
      </c>
      <c r="F7" s="35" t="s">
        <v>85</v>
      </c>
      <c r="G7" s="35">
        <v>0.15</v>
      </c>
      <c r="H7" s="35" t="s">
        <v>85</v>
      </c>
      <c r="I7" s="35">
        <v>24.5</v>
      </c>
      <c r="J7" s="35" t="s">
        <v>86</v>
      </c>
      <c r="K7" s="36">
        <f t="shared" ref="K7" si="2">C7*E7*G7*I7</f>
        <v>29.326499999999996</v>
      </c>
      <c r="L7" s="37"/>
    </row>
    <row r="10" spans="1:12" ht="18" customHeight="1" x14ac:dyDescent="0.15">
      <c r="A10" s="33" t="s">
        <v>93</v>
      </c>
      <c r="B10" s="34"/>
      <c r="C10" s="35" t="s">
        <v>94</v>
      </c>
      <c r="D10" s="35"/>
      <c r="E10" s="35" t="s">
        <v>94</v>
      </c>
      <c r="F10" s="35"/>
      <c r="G10" s="35" t="s">
        <v>94</v>
      </c>
      <c r="H10" s="35"/>
      <c r="I10" s="35" t="s">
        <v>95</v>
      </c>
      <c r="J10" s="35"/>
      <c r="K10" s="36" t="s">
        <v>87</v>
      </c>
      <c r="L10" s="37" t="s">
        <v>96</v>
      </c>
    </row>
    <row r="11" spans="1:12" ht="18" customHeight="1" x14ac:dyDescent="0.15">
      <c r="B11" s="34" t="s">
        <v>84</v>
      </c>
      <c r="C11" s="35" t="s">
        <v>109</v>
      </c>
      <c r="D11" s="35" t="s">
        <v>109</v>
      </c>
      <c r="E11" s="52" t="s">
        <v>109</v>
      </c>
      <c r="F11" s="35" t="s">
        <v>109</v>
      </c>
      <c r="G11" s="35" t="s">
        <v>109</v>
      </c>
      <c r="H11" s="35" t="s">
        <v>109</v>
      </c>
      <c r="I11" s="35" t="s">
        <v>109</v>
      </c>
      <c r="J11" s="35" t="s">
        <v>109</v>
      </c>
      <c r="K11" s="36" t="s">
        <v>109</v>
      </c>
      <c r="L11" s="37" t="s">
        <v>109</v>
      </c>
    </row>
    <row r="12" spans="1:12" ht="18" customHeight="1" x14ac:dyDescent="0.15">
      <c r="B12" s="34" t="s">
        <v>88</v>
      </c>
      <c r="C12" s="35">
        <v>3.7519999999999998</v>
      </c>
      <c r="D12" s="35" t="s">
        <v>85</v>
      </c>
      <c r="E12" s="52">
        <v>0.4</v>
      </c>
      <c r="F12" s="35" t="s">
        <v>85</v>
      </c>
      <c r="G12" s="35">
        <v>0.95</v>
      </c>
      <c r="H12" s="35" t="s">
        <v>85</v>
      </c>
      <c r="I12" s="35">
        <v>24.5</v>
      </c>
      <c r="J12" s="35" t="s">
        <v>86</v>
      </c>
      <c r="K12" s="36">
        <f t="shared" ref="K12" si="3">C12*E12*G12*I12</f>
        <v>34.93112</v>
      </c>
      <c r="L12" s="38" t="s">
        <v>97</v>
      </c>
    </row>
    <row r="13" spans="1:12" ht="18" customHeight="1" x14ac:dyDescent="0.15">
      <c r="B13" s="34" t="s">
        <v>89</v>
      </c>
      <c r="C13" s="35">
        <f>C12</f>
        <v>3.7519999999999998</v>
      </c>
      <c r="D13" s="35" t="str">
        <f t="shared" ref="D13:L13" si="4">D12</f>
        <v>×</v>
      </c>
      <c r="E13" s="52">
        <f t="shared" si="4"/>
        <v>0.4</v>
      </c>
      <c r="F13" s="35" t="str">
        <f t="shared" si="4"/>
        <v>×</v>
      </c>
      <c r="G13" s="35">
        <f t="shared" si="4"/>
        <v>0.95</v>
      </c>
      <c r="H13" s="35" t="str">
        <f t="shared" si="4"/>
        <v>×</v>
      </c>
      <c r="I13" s="35">
        <f t="shared" si="4"/>
        <v>24.5</v>
      </c>
      <c r="J13" s="35" t="str">
        <f t="shared" si="4"/>
        <v>＝</v>
      </c>
      <c r="K13" s="36">
        <f t="shared" si="4"/>
        <v>34.93112</v>
      </c>
      <c r="L13" s="38" t="str">
        <f t="shared" si="4"/>
        <v>階高(2.9m)</v>
      </c>
    </row>
    <row r="14" spans="1:12" ht="18" customHeight="1" x14ac:dyDescent="0.15">
      <c r="B14" s="34" t="s">
        <v>90</v>
      </c>
      <c r="C14" s="35">
        <f t="shared" ref="C14:C15" si="5">C13</f>
        <v>3.7519999999999998</v>
      </c>
      <c r="D14" s="35" t="str">
        <f t="shared" ref="D14:D15" si="6">D13</f>
        <v>×</v>
      </c>
      <c r="E14" s="52">
        <f t="shared" ref="E14:E15" si="7">E13</f>
        <v>0.4</v>
      </c>
      <c r="F14" s="35" t="str">
        <f t="shared" ref="F14:F15" si="8">F13</f>
        <v>×</v>
      </c>
      <c r="G14" s="35">
        <f t="shared" ref="G14:G15" si="9">G13</f>
        <v>0.95</v>
      </c>
      <c r="H14" s="35" t="str">
        <f t="shared" ref="H14:H15" si="10">H13</f>
        <v>×</v>
      </c>
      <c r="I14" s="35">
        <f t="shared" ref="I14:I15" si="11">I13</f>
        <v>24.5</v>
      </c>
      <c r="J14" s="35" t="str">
        <f t="shared" ref="J14:J15" si="12">J13</f>
        <v>＝</v>
      </c>
      <c r="K14" s="36">
        <f t="shared" ref="K14:K15" si="13">K13</f>
        <v>34.93112</v>
      </c>
      <c r="L14" s="38" t="str">
        <f t="shared" ref="L14:L15" si="14">L13</f>
        <v>階高(2.9m)</v>
      </c>
    </row>
    <row r="15" spans="1:12" ht="18" customHeight="1" x14ac:dyDescent="0.15">
      <c r="B15" s="34" t="s">
        <v>91</v>
      </c>
      <c r="C15" s="35">
        <f t="shared" si="5"/>
        <v>3.7519999999999998</v>
      </c>
      <c r="D15" s="35" t="str">
        <f t="shared" si="6"/>
        <v>×</v>
      </c>
      <c r="E15" s="52">
        <f t="shared" si="7"/>
        <v>0.4</v>
      </c>
      <c r="F15" s="35" t="str">
        <f t="shared" si="8"/>
        <v>×</v>
      </c>
      <c r="G15" s="35">
        <f t="shared" si="9"/>
        <v>0.95</v>
      </c>
      <c r="H15" s="35" t="str">
        <f t="shared" si="10"/>
        <v>×</v>
      </c>
      <c r="I15" s="35">
        <f t="shared" si="11"/>
        <v>24.5</v>
      </c>
      <c r="J15" s="35" t="str">
        <f t="shared" si="12"/>
        <v>＝</v>
      </c>
      <c r="K15" s="36">
        <f t="shared" si="13"/>
        <v>34.93112</v>
      </c>
      <c r="L15" s="38" t="str">
        <f t="shared" si="14"/>
        <v>階高(2.9m)</v>
      </c>
    </row>
    <row r="16" spans="1:12" ht="18" customHeight="1" x14ac:dyDescent="0.15">
      <c r="B16" s="34" t="s">
        <v>98</v>
      </c>
      <c r="C16" s="35">
        <v>4.2519999999999998</v>
      </c>
      <c r="D16" s="35" t="s">
        <v>85</v>
      </c>
      <c r="E16" s="52">
        <v>0.4</v>
      </c>
      <c r="F16" s="35" t="s">
        <v>85</v>
      </c>
      <c r="G16" s="35">
        <v>0.95</v>
      </c>
      <c r="H16" s="35" t="s">
        <v>85</v>
      </c>
      <c r="I16" s="35">
        <v>24.5</v>
      </c>
      <c r="J16" s="35" t="s">
        <v>86</v>
      </c>
      <c r="K16" s="36">
        <f t="shared" ref="K16" si="15">C16*E16*G16*I16</f>
        <v>39.586120000000001</v>
      </c>
      <c r="L16" s="39" t="s">
        <v>107</v>
      </c>
    </row>
    <row r="17" spans="1:12" ht="18" customHeight="1" x14ac:dyDescent="0.15">
      <c r="B17" s="34" t="s">
        <v>99</v>
      </c>
      <c r="C17" s="35">
        <f>C16</f>
        <v>4.2519999999999998</v>
      </c>
      <c r="D17" s="35" t="str">
        <f t="shared" ref="D17:L17" si="16">D16</f>
        <v>×</v>
      </c>
      <c r="E17" s="52">
        <f t="shared" si="16"/>
        <v>0.4</v>
      </c>
      <c r="F17" s="35" t="str">
        <f t="shared" si="16"/>
        <v>×</v>
      </c>
      <c r="G17" s="35">
        <f t="shared" si="16"/>
        <v>0.95</v>
      </c>
      <c r="H17" s="35" t="str">
        <f t="shared" si="16"/>
        <v>×</v>
      </c>
      <c r="I17" s="35">
        <f t="shared" si="16"/>
        <v>24.5</v>
      </c>
      <c r="J17" s="35" t="str">
        <f t="shared" si="16"/>
        <v>＝</v>
      </c>
      <c r="K17" s="36">
        <f t="shared" si="16"/>
        <v>39.586120000000001</v>
      </c>
      <c r="L17" s="40" t="str">
        <f t="shared" si="16"/>
        <v>階高(3.3m)</v>
      </c>
    </row>
    <row r="18" spans="1:12" ht="18" customHeight="1" x14ac:dyDescent="0.15">
      <c r="B18" s="34" t="s">
        <v>100</v>
      </c>
      <c r="C18" s="35">
        <v>4.7489999999999997</v>
      </c>
      <c r="D18" s="35" t="s">
        <v>85</v>
      </c>
      <c r="E18" s="52">
        <v>0.4</v>
      </c>
      <c r="F18" s="35" t="s">
        <v>85</v>
      </c>
      <c r="G18" s="35">
        <v>0.95</v>
      </c>
      <c r="H18" s="35" t="s">
        <v>85</v>
      </c>
      <c r="I18" s="35">
        <v>24.5</v>
      </c>
      <c r="J18" s="35" t="s">
        <v>86</v>
      </c>
      <c r="K18" s="36">
        <f t="shared" ref="K18" si="17">C18*E18*G18*I18</f>
        <v>44.213189999999997</v>
      </c>
      <c r="L18" s="41" t="s">
        <v>108</v>
      </c>
    </row>
    <row r="19" spans="1:12" ht="18" customHeight="1" x14ac:dyDescent="0.15">
      <c r="B19" s="34" t="s">
        <v>101</v>
      </c>
      <c r="C19" s="35">
        <f>C18</f>
        <v>4.7489999999999997</v>
      </c>
      <c r="D19" s="35" t="str">
        <f t="shared" ref="D19:L19" si="18">D18</f>
        <v>×</v>
      </c>
      <c r="E19" s="52">
        <f t="shared" si="18"/>
        <v>0.4</v>
      </c>
      <c r="F19" s="35" t="str">
        <f t="shared" si="18"/>
        <v>×</v>
      </c>
      <c r="G19" s="35">
        <f t="shared" si="18"/>
        <v>0.95</v>
      </c>
      <c r="H19" s="35" t="str">
        <f t="shared" si="18"/>
        <v>×</v>
      </c>
      <c r="I19" s="35">
        <f t="shared" si="18"/>
        <v>24.5</v>
      </c>
      <c r="J19" s="35" t="str">
        <f t="shared" si="18"/>
        <v>＝</v>
      </c>
      <c r="K19" s="36">
        <f t="shared" si="18"/>
        <v>44.213189999999997</v>
      </c>
      <c r="L19" s="42" t="str">
        <f t="shared" si="18"/>
        <v>階高(3.7m)</v>
      </c>
    </row>
    <row r="20" spans="1:12" ht="18" customHeight="1" x14ac:dyDescent="0.15">
      <c r="B20" s="34" t="s">
        <v>102</v>
      </c>
      <c r="C20" s="35">
        <f t="shared" ref="C20:C24" si="19">C19</f>
        <v>4.7489999999999997</v>
      </c>
      <c r="D20" s="35" t="str">
        <f t="shared" ref="D20:D24" si="20">D19</f>
        <v>×</v>
      </c>
      <c r="E20" s="52">
        <f t="shared" ref="E20:E24" si="21">E19</f>
        <v>0.4</v>
      </c>
      <c r="F20" s="35" t="str">
        <f t="shared" ref="F20:F24" si="22">F19</f>
        <v>×</v>
      </c>
      <c r="G20" s="35">
        <f t="shared" ref="G20:G24" si="23">G19</f>
        <v>0.95</v>
      </c>
      <c r="H20" s="35" t="str">
        <f t="shared" ref="H20:H24" si="24">H19</f>
        <v>×</v>
      </c>
      <c r="I20" s="35">
        <f t="shared" ref="I20:I24" si="25">I19</f>
        <v>24.5</v>
      </c>
      <c r="J20" s="35" t="str">
        <f t="shared" ref="J20:J24" si="26">J19</f>
        <v>＝</v>
      </c>
      <c r="K20" s="36">
        <f t="shared" ref="K20:K24" si="27">K19</f>
        <v>44.213189999999997</v>
      </c>
      <c r="L20" s="42" t="str">
        <f t="shared" ref="L20:L24" si="28">L19</f>
        <v>階高(3.7m)</v>
      </c>
    </row>
    <row r="21" spans="1:12" ht="18" customHeight="1" x14ac:dyDescent="0.15">
      <c r="B21" s="34" t="s">
        <v>103</v>
      </c>
      <c r="C21" s="35">
        <f t="shared" si="19"/>
        <v>4.7489999999999997</v>
      </c>
      <c r="D21" s="35" t="str">
        <f t="shared" si="20"/>
        <v>×</v>
      </c>
      <c r="E21" s="52">
        <f t="shared" si="21"/>
        <v>0.4</v>
      </c>
      <c r="F21" s="35" t="str">
        <f t="shared" si="22"/>
        <v>×</v>
      </c>
      <c r="G21" s="35">
        <f t="shared" si="23"/>
        <v>0.95</v>
      </c>
      <c r="H21" s="35" t="str">
        <f t="shared" si="24"/>
        <v>×</v>
      </c>
      <c r="I21" s="35">
        <f t="shared" si="25"/>
        <v>24.5</v>
      </c>
      <c r="J21" s="35" t="str">
        <f t="shared" si="26"/>
        <v>＝</v>
      </c>
      <c r="K21" s="36">
        <f t="shared" si="27"/>
        <v>44.213189999999997</v>
      </c>
      <c r="L21" s="42" t="str">
        <f t="shared" si="28"/>
        <v>階高(3.7m)</v>
      </c>
    </row>
    <row r="22" spans="1:12" ht="18" customHeight="1" x14ac:dyDescent="0.15">
      <c r="B22" s="34" t="s">
        <v>104</v>
      </c>
      <c r="C22" s="35">
        <f t="shared" si="19"/>
        <v>4.7489999999999997</v>
      </c>
      <c r="D22" s="35" t="str">
        <f t="shared" si="20"/>
        <v>×</v>
      </c>
      <c r="E22" s="52">
        <f t="shared" si="21"/>
        <v>0.4</v>
      </c>
      <c r="F22" s="35" t="str">
        <f t="shared" si="22"/>
        <v>×</v>
      </c>
      <c r="G22" s="35">
        <f t="shared" si="23"/>
        <v>0.95</v>
      </c>
      <c r="H22" s="35" t="str">
        <f t="shared" si="24"/>
        <v>×</v>
      </c>
      <c r="I22" s="35">
        <f t="shared" si="25"/>
        <v>24.5</v>
      </c>
      <c r="J22" s="35" t="str">
        <f t="shared" si="26"/>
        <v>＝</v>
      </c>
      <c r="K22" s="36">
        <f t="shared" si="27"/>
        <v>44.213189999999997</v>
      </c>
      <c r="L22" s="42" t="str">
        <f t="shared" si="28"/>
        <v>階高(3.7m)</v>
      </c>
    </row>
    <row r="23" spans="1:12" ht="18" customHeight="1" x14ac:dyDescent="0.15">
      <c r="B23" s="34" t="s">
        <v>105</v>
      </c>
      <c r="C23" s="35">
        <f t="shared" si="19"/>
        <v>4.7489999999999997</v>
      </c>
      <c r="D23" s="35" t="str">
        <f t="shared" si="20"/>
        <v>×</v>
      </c>
      <c r="E23" s="52">
        <f t="shared" si="21"/>
        <v>0.4</v>
      </c>
      <c r="F23" s="35" t="str">
        <f t="shared" si="22"/>
        <v>×</v>
      </c>
      <c r="G23" s="35">
        <f t="shared" si="23"/>
        <v>0.95</v>
      </c>
      <c r="H23" s="35" t="str">
        <f t="shared" si="24"/>
        <v>×</v>
      </c>
      <c r="I23" s="35">
        <f t="shared" si="25"/>
        <v>24.5</v>
      </c>
      <c r="J23" s="35" t="str">
        <f t="shared" si="26"/>
        <v>＝</v>
      </c>
      <c r="K23" s="36">
        <f t="shared" si="27"/>
        <v>44.213189999999997</v>
      </c>
      <c r="L23" s="42" t="str">
        <f t="shared" si="28"/>
        <v>階高(3.7m)</v>
      </c>
    </row>
    <row r="24" spans="1:12" ht="18" customHeight="1" x14ac:dyDescent="0.15">
      <c r="B24" s="34" t="s">
        <v>106</v>
      </c>
      <c r="C24" s="35">
        <f t="shared" si="19"/>
        <v>4.7489999999999997</v>
      </c>
      <c r="D24" s="35" t="str">
        <f t="shared" si="20"/>
        <v>×</v>
      </c>
      <c r="E24" s="52">
        <f t="shared" si="21"/>
        <v>0.4</v>
      </c>
      <c r="F24" s="35" t="str">
        <f t="shared" si="22"/>
        <v>×</v>
      </c>
      <c r="G24" s="35">
        <f t="shared" si="23"/>
        <v>0.95</v>
      </c>
      <c r="H24" s="35" t="str">
        <f t="shared" si="24"/>
        <v>×</v>
      </c>
      <c r="I24" s="35">
        <f t="shared" si="25"/>
        <v>24.5</v>
      </c>
      <c r="J24" s="35" t="str">
        <f t="shared" si="26"/>
        <v>＝</v>
      </c>
      <c r="K24" s="36">
        <f t="shared" si="27"/>
        <v>44.213189999999997</v>
      </c>
      <c r="L24" s="42" t="str">
        <f t="shared" si="28"/>
        <v>階高(3.7m)</v>
      </c>
    </row>
    <row r="26" spans="1:12" ht="18" customHeight="1" x14ac:dyDescent="0.15">
      <c r="A26" s="33" t="s">
        <v>110</v>
      </c>
      <c r="B26" s="34"/>
      <c r="C26" s="35" t="s">
        <v>94</v>
      </c>
      <c r="D26" s="35"/>
      <c r="E26" s="35" t="s">
        <v>94</v>
      </c>
      <c r="F26" s="35"/>
      <c r="G26" s="35" t="s">
        <v>94</v>
      </c>
      <c r="H26" s="35"/>
      <c r="I26" s="35" t="s">
        <v>95</v>
      </c>
      <c r="J26" s="35"/>
      <c r="K26" s="36" t="s">
        <v>87</v>
      </c>
      <c r="L26" s="37" t="s">
        <v>96</v>
      </c>
    </row>
    <row r="27" spans="1:12" ht="18" customHeight="1" x14ac:dyDescent="0.15">
      <c r="B27" s="34" t="s">
        <v>84</v>
      </c>
      <c r="C27" s="35" t="s">
        <v>109</v>
      </c>
      <c r="D27" s="35" t="s">
        <v>109</v>
      </c>
      <c r="E27" s="52" t="s">
        <v>109</v>
      </c>
      <c r="F27" s="35" t="s">
        <v>109</v>
      </c>
      <c r="G27" s="35" t="s">
        <v>109</v>
      </c>
      <c r="H27" s="35" t="s">
        <v>109</v>
      </c>
      <c r="I27" s="35" t="s">
        <v>109</v>
      </c>
      <c r="J27" s="35" t="s">
        <v>109</v>
      </c>
      <c r="K27" s="36" t="s">
        <v>109</v>
      </c>
      <c r="L27" s="37" t="s">
        <v>109</v>
      </c>
    </row>
    <row r="28" spans="1:12" ht="18" customHeight="1" x14ac:dyDescent="0.15">
      <c r="B28" s="34" t="s">
        <v>88</v>
      </c>
      <c r="C28" s="35">
        <v>3.0920000000000001</v>
      </c>
      <c r="D28" s="35" t="s">
        <v>85</v>
      </c>
      <c r="E28" s="52">
        <v>1.25</v>
      </c>
      <c r="F28" s="35" t="s">
        <v>85</v>
      </c>
      <c r="G28" s="35">
        <v>0.15</v>
      </c>
      <c r="H28" s="35" t="s">
        <v>85</v>
      </c>
      <c r="I28" s="35">
        <v>24.5</v>
      </c>
      <c r="J28" s="35" t="s">
        <v>86</v>
      </c>
      <c r="K28" s="36">
        <f t="shared" ref="K28" si="29">C28*E28*G28*I28</f>
        <v>14.203875</v>
      </c>
      <c r="L28" s="38" t="s">
        <v>97</v>
      </c>
    </row>
    <row r="29" spans="1:12" ht="18" customHeight="1" x14ac:dyDescent="0.15">
      <c r="B29" s="34" t="s">
        <v>89</v>
      </c>
      <c r="C29" s="35">
        <f>C28</f>
        <v>3.0920000000000001</v>
      </c>
      <c r="D29" s="35" t="str">
        <f t="shared" ref="D29:D31" si="30">D28</f>
        <v>×</v>
      </c>
      <c r="E29" s="52">
        <f t="shared" ref="E29:E31" si="31">E28</f>
        <v>1.25</v>
      </c>
      <c r="F29" s="35" t="str">
        <f t="shared" ref="F29:F31" si="32">F28</f>
        <v>×</v>
      </c>
      <c r="G29" s="35">
        <f t="shared" ref="G29:G31" si="33">G28</f>
        <v>0.15</v>
      </c>
      <c r="H29" s="35" t="str">
        <f t="shared" ref="H29:H31" si="34">H28</f>
        <v>×</v>
      </c>
      <c r="I29" s="35">
        <f t="shared" ref="I29:I31" si="35">I28</f>
        <v>24.5</v>
      </c>
      <c r="J29" s="35" t="str">
        <f t="shared" ref="J29:J31" si="36">J28</f>
        <v>＝</v>
      </c>
      <c r="K29" s="36">
        <f t="shared" ref="K29:K31" si="37">K28</f>
        <v>14.203875</v>
      </c>
      <c r="L29" s="38" t="str">
        <f t="shared" ref="L29:L31" si="38">L28</f>
        <v>階高(2.9m)</v>
      </c>
    </row>
    <row r="30" spans="1:12" ht="18" customHeight="1" x14ac:dyDescent="0.15">
      <c r="B30" s="34" t="s">
        <v>90</v>
      </c>
      <c r="C30" s="35">
        <f t="shared" ref="C30:C31" si="39">C29</f>
        <v>3.0920000000000001</v>
      </c>
      <c r="D30" s="35" t="str">
        <f t="shared" si="30"/>
        <v>×</v>
      </c>
      <c r="E30" s="52">
        <f t="shared" si="31"/>
        <v>1.25</v>
      </c>
      <c r="F30" s="35" t="str">
        <f t="shared" si="32"/>
        <v>×</v>
      </c>
      <c r="G30" s="35">
        <f t="shared" si="33"/>
        <v>0.15</v>
      </c>
      <c r="H30" s="35" t="str">
        <f t="shared" si="34"/>
        <v>×</v>
      </c>
      <c r="I30" s="35">
        <f t="shared" si="35"/>
        <v>24.5</v>
      </c>
      <c r="J30" s="35" t="str">
        <f t="shared" si="36"/>
        <v>＝</v>
      </c>
      <c r="K30" s="36">
        <f t="shared" si="37"/>
        <v>14.203875</v>
      </c>
      <c r="L30" s="38" t="str">
        <f t="shared" si="38"/>
        <v>階高(2.9m)</v>
      </c>
    </row>
    <row r="31" spans="1:12" ht="18" customHeight="1" x14ac:dyDescent="0.15">
      <c r="B31" s="34" t="s">
        <v>91</v>
      </c>
      <c r="C31" s="35">
        <f t="shared" si="39"/>
        <v>3.0920000000000001</v>
      </c>
      <c r="D31" s="35" t="str">
        <f t="shared" si="30"/>
        <v>×</v>
      </c>
      <c r="E31" s="52">
        <f t="shared" si="31"/>
        <v>1.25</v>
      </c>
      <c r="F31" s="35" t="str">
        <f t="shared" si="32"/>
        <v>×</v>
      </c>
      <c r="G31" s="35">
        <f t="shared" si="33"/>
        <v>0.15</v>
      </c>
      <c r="H31" s="35" t="str">
        <f t="shared" si="34"/>
        <v>×</v>
      </c>
      <c r="I31" s="35">
        <f t="shared" si="35"/>
        <v>24.5</v>
      </c>
      <c r="J31" s="35" t="str">
        <f t="shared" si="36"/>
        <v>＝</v>
      </c>
      <c r="K31" s="36">
        <f t="shared" si="37"/>
        <v>14.203875</v>
      </c>
      <c r="L31" s="38" t="str">
        <f t="shared" si="38"/>
        <v>階高(2.9m)</v>
      </c>
    </row>
    <row r="32" spans="1:12" ht="18" customHeight="1" x14ac:dyDescent="0.15">
      <c r="B32" s="34" t="s">
        <v>98</v>
      </c>
      <c r="C32" s="35">
        <v>3.5049999999999999</v>
      </c>
      <c r="D32" s="35" t="s">
        <v>85</v>
      </c>
      <c r="E32" s="52">
        <v>1.25</v>
      </c>
      <c r="F32" s="35" t="s">
        <v>85</v>
      </c>
      <c r="G32" s="35">
        <v>0.15</v>
      </c>
      <c r="H32" s="35" t="s">
        <v>85</v>
      </c>
      <c r="I32" s="35">
        <v>24.5</v>
      </c>
      <c r="J32" s="35" t="s">
        <v>86</v>
      </c>
      <c r="K32" s="36">
        <f t="shared" ref="K32" si="40">C32*E32*G32*I32</f>
        <v>16.101093749999997</v>
      </c>
      <c r="L32" s="39" t="s">
        <v>107</v>
      </c>
    </row>
    <row r="33" spans="1:12" ht="18" customHeight="1" x14ac:dyDescent="0.15">
      <c r="B33" s="34" t="s">
        <v>99</v>
      </c>
      <c r="C33" s="35">
        <f>C32</f>
        <v>3.5049999999999999</v>
      </c>
      <c r="D33" s="35" t="str">
        <f t="shared" ref="D33" si="41">D32</f>
        <v>×</v>
      </c>
      <c r="E33" s="52">
        <f t="shared" ref="E33" si="42">E32</f>
        <v>1.25</v>
      </c>
      <c r="F33" s="35" t="str">
        <f t="shared" ref="F33" si="43">F32</f>
        <v>×</v>
      </c>
      <c r="G33" s="35">
        <f t="shared" ref="G33" si="44">G32</f>
        <v>0.15</v>
      </c>
      <c r="H33" s="35" t="str">
        <f t="shared" ref="H33" si="45">H32</f>
        <v>×</v>
      </c>
      <c r="I33" s="35">
        <f t="shared" ref="I33" si="46">I32</f>
        <v>24.5</v>
      </c>
      <c r="J33" s="35" t="str">
        <f t="shared" ref="J33" si="47">J32</f>
        <v>＝</v>
      </c>
      <c r="K33" s="36">
        <f t="shared" ref="K33" si="48">K32</f>
        <v>16.101093749999997</v>
      </c>
      <c r="L33" s="40" t="str">
        <f t="shared" ref="L33" si="49">L32</f>
        <v>階高(3.3m)</v>
      </c>
    </row>
    <row r="34" spans="1:12" ht="18" customHeight="1" x14ac:dyDescent="0.15">
      <c r="B34" s="34" t="s">
        <v>100</v>
      </c>
      <c r="C34" s="35">
        <v>3.9169999999999998</v>
      </c>
      <c r="D34" s="35" t="s">
        <v>85</v>
      </c>
      <c r="E34" s="52">
        <v>1.25</v>
      </c>
      <c r="F34" s="35" t="s">
        <v>85</v>
      </c>
      <c r="G34" s="35">
        <v>0.15</v>
      </c>
      <c r="H34" s="35" t="s">
        <v>85</v>
      </c>
      <c r="I34" s="35">
        <v>24.5</v>
      </c>
      <c r="J34" s="35" t="s">
        <v>86</v>
      </c>
      <c r="K34" s="36">
        <f t="shared" ref="K34" si="50">C34*E34*G34*I34</f>
        <v>17.993718749999999</v>
      </c>
      <c r="L34" s="41" t="s">
        <v>108</v>
      </c>
    </row>
    <row r="35" spans="1:12" ht="18" customHeight="1" x14ac:dyDescent="0.15">
      <c r="B35" s="34" t="s">
        <v>101</v>
      </c>
      <c r="C35" s="35">
        <f>C34</f>
        <v>3.9169999999999998</v>
      </c>
      <c r="D35" s="35" t="str">
        <f t="shared" ref="D35:D40" si="51">D34</f>
        <v>×</v>
      </c>
      <c r="E35" s="52">
        <f t="shared" ref="E35:E40" si="52">E34</f>
        <v>1.25</v>
      </c>
      <c r="F35" s="35" t="str">
        <f t="shared" ref="F35:F40" si="53">F34</f>
        <v>×</v>
      </c>
      <c r="G35" s="35">
        <f t="shared" ref="G35:G40" si="54">G34</f>
        <v>0.15</v>
      </c>
      <c r="H35" s="35" t="str">
        <f t="shared" ref="H35:H40" si="55">H34</f>
        <v>×</v>
      </c>
      <c r="I35" s="35">
        <f t="shared" ref="I35:I40" si="56">I34</f>
        <v>24.5</v>
      </c>
      <c r="J35" s="35" t="str">
        <f t="shared" ref="J35:J40" si="57">J34</f>
        <v>＝</v>
      </c>
      <c r="K35" s="36">
        <f t="shared" ref="K35:K40" si="58">K34</f>
        <v>17.993718749999999</v>
      </c>
      <c r="L35" s="42" t="str">
        <f t="shared" ref="L35:L40" si="59">L34</f>
        <v>階高(3.7m)</v>
      </c>
    </row>
    <row r="36" spans="1:12" ht="18" customHeight="1" x14ac:dyDescent="0.15">
      <c r="B36" s="34" t="s">
        <v>102</v>
      </c>
      <c r="C36" s="35">
        <f t="shared" ref="C36:C40" si="60">C35</f>
        <v>3.9169999999999998</v>
      </c>
      <c r="D36" s="35" t="str">
        <f t="shared" si="51"/>
        <v>×</v>
      </c>
      <c r="E36" s="52">
        <f t="shared" si="52"/>
        <v>1.25</v>
      </c>
      <c r="F36" s="35" t="str">
        <f t="shared" si="53"/>
        <v>×</v>
      </c>
      <c r="G36" s="35">
        <f t="shared" si="54"/>
        <v>0.15</v>
      </c>
      <c r="H36" s="35" t="str">
        <f t="shared" si="55"/>
        <v>×</v>
      </c>
      <c r="I36" s="35">
        <f t="shared" si="56"/>
        <v>24.5</v>
      </c>
      <c r="J36" s="35" t="str">
        <f t="shared" si="57"/>
        <v>＝</v>
      </c>
      <c r="K36" s="36">
        <f t="shared" si="58"/>
        <v>17.993718749999999</v>
      </c>
      <c r="L36" s="42" t="str">
        <f t="shared" si="59"/>
        <v>階高(3.7m)</v>
      </c>
    </row>
    <row r="37" spans="1:12" ht="18" customHeight="1" x14ac:dyDescent="0.15">
      <c r="B37" s="34" t="s">
        <v>103</v>
      </c>
      <c r="C37" s="35">
        <f t="shared" si="60"/>
        <v>3.9169999999999998</v>
      </c>
      <c r="D37" s="35" t="str">
        <f t="shared" si="51"/>
        <v>×</v>
      </c>
      <c r="E37" s="52">
        <f t="shared" si="52"/>
        <v>1.25</v>
      </c>
      <c r="F37" s="35" t="str">
        <f t="shared" si="53"/>
        <v>×</v>
      </c>
      <c r="G37" s="35">
        <f t="shared" si="54"/>
        <v>0.15</v>
      </c>
      <c r="H37" s="35" t="str">
        <f t="shared" si="55"/>
        <v>×</v>
      </c>
      <c r="I37" s="35">
        <f t="shared" si="56"/>
        <v>24.5</v>
      </c>
      <c r="J37" s="35" t="str">
        <f t="shared" si="57"/>
        <v>＝</v>
      </c>
      <c r="K37" s="36">
        <f t="shared" si="58"/>
        <v>17.993718749999999</v>
      </c>
      <c r="L37" s="42" t="str">
        <f t="shared" si="59"/>
        <v>階高(3.7m)</v>
      </c>
    </row>
    <row r="38" spans="1:12" ht="18" customHeight="1" x14ac:dyDescent="0.15">
      <c r="B38" s="34" t="s">
        <v>104</v>
      </c>
      <c r="C38" s="35">
        <f t="shared" si="60"/>
        <v>3.9169999999999998</v>
      </c>
      <c r="D38" s="35" t="str">
        <f t="shared" si="51"/>
        <v>×</v>
      </c>
      <c r="E38" s="52">
        <f t="shared" si="52"/>
        <v>1.25</v>
      </c>
      <c r="F38" s="35" t="str">
        <f t="shared" si="53"/>
        <v>×</v>
      </c>
      <c r="G38" s="35">
        <f t="shared" si="54"/>
        <v>0.15</v>
      </c>
      <c r="H38" s="35" t="str">
        <f t="shared" si="55"/>
        <v>×</v>
      </c>
      <c r="I38" s="35">
        <f t="shared" si="56"/>
        <v>24.5</v>
      </c>
      <c r="J38" s="35" t="str">
        <f t="shared" si="57"/>
        <v>＝</v>
      </c>
      <c r="K38" s="36">
        <f t="shared" si="58"/>
        <v>17.993718749999999</v>
      </c>
      <c r="L38" s="42" t="str">
        <f t="shared" si="59"/>
        <v>階高(3.7m)</v>
      </c>
    </row>
    <row r="39" spans="1:12" ht="18" customHeight="1" x14ac:dyDescent="0.15">
      <c r="B39" s="34" t="s">
        <v>105</v>
      </c>
      <c r="C39" s="35">
        <f t="shared" si="60"/>
        <v>3.9169999999999998</v>
      </c>
      <c r="D39" s="35" t="str">
        <f t="shared" si="51"/>
        <v>×</v>
      </c>
      <c r="E39" s="52">
        <f t="shared" si="52"/>
        <v>1.25</v>
      </c>
      <c r="F39" s="35" t="str">
        <f t="shared" si="53"/>
        <v>×</v>
      </c>
      <c r="G39" s="35">
        <f t="shared" si="54"/>
        <v>0.15</v>
      </c>
      <c r="H39" s="35" t="str">
        <f t="shared" si="55"/>
        <v>×</v>
      </c>
      <c r="I39" s="35">
        <f t="shared" si="56"/>
        <v>24.5</v>
      </c>
      <c r="J39" s="35" t="str">
        <f t="shared" si="57"/>
        <v>＝</v>
      </c>
      <c r="K39" s="36">
        <f t="shared" si="58"/>
        <v>17.993718749999999</v>
      </c>
      <c r="L39" s="42" t="str">
        <f t="shared" si="59"/>
        <v>階高(3.7m)</v>
      </c>
    </row>
    <row r="40" spans="1:12" ht="18" customHeight="1" x14ac:dyDescent="0.15">
      <c r="B40" s="34" t="s">
        <v>106</v>
      </c>
      <c r="C40" s="35">
        <f t="shared" si="60"/>
        <v>3.9169999999999998</v>
      </c>
      <c r="D40" s="35" t="str">
        <f t="shared" si="51"/>
        <v>×</v>
      </c>
      <c r="E40" s="52">
        <f t="shared" si="52"/>
        <v>1.25</v>
      </c>
      <c r="F40" s="35" t="str">
        <f t="shared" si="53"/>
        <v>×</v>
      </c>
      <c r="G40" s="35">
        <f t="shared" si="54"/>
        <v>0.15</v>
      </c>
      <c r="H40" s="35" t="str">
        <f t="shared" si="55"/>
        <v>×</v>
      </c>
      <c r="I40" s="35">
        <f t="shared" si="56"/>
        <v>24.5</v>
      </c>
      <c r="J40" s="35" t="str">
        <f t="shared" si="57"/>
        <v>＝</v>
      </c>
      <c r="K40" s="36">
        <f t="shared" si="58"/>
        <v>17.993718749999999</v>
      </c>
      <c r="L40" s="42" t="str">
        <f t="shared" si="59"/>
        <v>階高(3.7m)</v>
      </c>
    </row>
    <row r="42" spans="1:12" ht="18" customHeight="1" x14ac:dyDescent="0.15">
      <c r="A42" s="33" t="s">
        <v>111</v>
      </c>
      <c r="B42" s="34"/>
      <c r="C42" s="35" t="s">
        <v>94</v>
      </c>
      <c r="D42" s="35"/>
      <c r="E42" s="35" t="s">
        <v>94</v>
      </c>
      <c r="F42" s="35"/>
      <c r="G42" s="35" t="s">
        <v>94</v>
      </c>
      <c r="H42" s="35"/>
      <c r="I42" s="35" t="s">
        <v>95</v>
      </c>
      <c r="J42" s="35"/>
      <c r="K42" s="36" t="s">
        <v>87</v>
      </c>
      <c r="L42" s="37" t="s">
        <v>96</v>
      </c>
    </row>
    <row r="43" spans="1:12" ht="18" customHeight="1" x14ac:dyDescent="0.15">
      <c r="B43" s="34" t="s">
        <v>84</v>
      </c>
      <c r="C43" s="35" t="s">
        <v>112</v>
      </c>
      <c r="D43" s="35" t="s">
        <v>113</v>
      </c>
      <c r="E43" s="52">
        <v>5.5</v>
      </c>
      <c r="F43" s="50" t="s">
        <v>116</v>
      </c>
      <c r="G43" s="49">
        <v>0.5</v>
      </c>
      <c r="H43" s="35" t="s">
        <v>85</v>
      </c>
      <c r="I43" s="35">
        <v>5</v>
      </c>
      <c r="J43" s="35" t="s">
        <v>114</v>
      </c>
      <c r="K43" s="36">
        <f>-PI()/4*E43^2*G43*I43</f>
        <v>-59.395736106932027</v>
      </c>
      <c r="L43" s="37" t="s">
        <v>115</v>
      </c>
    </row>
    <row r="44" spans="1:12" ht="18" customHeight="1" x14ac:dyDescent="0.15">
      <c r="B44" s="34" t="s">
        <v>88</v>
      </c>
      <c r="C44" s="35" t="s">
        <v>112</v>
      </c>
      <c r="D44" s="35" t="s">
        <v>85</v>
      </c>
      <c r="E44" s="52">
        <v>5.5</v>
      </c>
      <c r="F44" s="50" t="s">
        <v>116</v>
      </c>
      <c r="G44" s="49">
        <v>0.5</v>
      </c>
      <c r="H44" s="35" t="s">
        <v>85</v>
      </c>
      <c r="I44" s="35">
        <v>5</v>
      </c>
      <c r="J44" s="35" t="s">
        <v>114</v>
      </c>
      <c r="K44" s="36">
        <f t="shared" ref="K44" si="61">-PI()/4*E44^2*G44*I44</f>
        <v>-59.395736106932027</v>
      </c>
      <c r="L44" s="37" t="s">
        <v>115</v>
      </c>
    </row>
    <row r="45" spans="1:12" ht="18" customHeight="1" x14ac:dyDescent="0.15">
      <c r="B45" s="34" t="s">
        <v>89</v>
      </c>
      <c r="C45" s="35" t="s">
        <v>112</v>
      </c>
      <c r="D45" s="35" t="s">
        <v>85</v>
      </c>
      <c r="E45" s="52">
        <v>5.5</v>
      </c>
      <c r="F45" s="50" t="s">
        <v>116</v>
      </c>
      <c r="G45" s="49">
        <v>0.5</v>
      </c>
      <c r="H45" s="35" t="s">
        <v>85</v>
      </c>
      <c r="I45" s="35">
        <v>5</v>
      </c>
      <c r="J45" s="35" t="s">
        <v>114</v>
      </c>
      <c r="K45" s="36">
        <f>-PI()/4*E45^2*G45*I45</f>
        <v>-59.395736106932027</v>
      </c>
      <c r="L45" s="37" t="s">
        <v>115</v>
      </c>
    </row>
    <row r="46" spans="1:12" ht="18" customHeight="1" x14ac:dyDescent="0.15">
      <c r="B46" s="34" t="s">
        <v>117</v>
      </c>
      <c r="C46" s="35" t="str">
        <f t="shared" ref="C46:L57" si="62">C45</f>
        <v>π／4</v>
      </c>
      <c r="D46" s="35" t="str">
        <f t="shared" ref="D46:L47" si="63">D45</f>
        <v>×</v>
      </c>
      <c r="E46" s="52">
        <v>2.2799999999999998</v>
      </c>
      <c r="F46" s="50" t="s">
        <v>116</v>
      </c>
      <c r="G46" s="51">
        <v>1</v>
      </c>
      <c r="H46" s="35" t="str">
        <f t="shared" si="63"/>
        <v>×</v>
      </c>
      <c r="I46" s="35">
        <f t="shared" si="63"/>
        <v>5</v>
      </c>
      <c r="J46" s="35" t="str">
        <f t="shared" si="63"/>
        <v>=</v>
      </c>
      <c r="K46" s="36">
        <f t="shared" ref="K46:K57" si="64">-PI()/4*E46^2*G46*I46</f>
        <v>-20.414069063026474</v>
      </c>
      <c r="L46" s="38" t="str">
        <f t="shared" si="63"/>
        <v>開口部控除</v>
      </c>
    </row>
    <row r="47" spans="1:12" ht="18" customHeight="1" x14ac:dyDescent="0.15">
      <c r="B47" s="34" t="s">
        <v>118</v>
      </c>
      <c r="C47" s="35" t="str">
        <f t="shared" si="62"/>
        <v>π／4</v>
      </c>
      <c r="D47" s="35" t="str">
        <f t="shared" si="63"/>
        <v>×</v>
      </c>
      <c r="E47" s="52">
        <v>1.76</v>
      </c>
      <c r="F47" s="50" t="s">
        <v>116</v>
      </c>
      <c r="G47" s="51">
        <f t="shared" si="63"/>
        <v>1</v>
      </c>
      <c r="H47" s="35" t="str">
        <f t="shared" si="63"/>
        <v>×</v>
      </c>
      <c r="I47" s="35">
        <f t="shared" si="63"/>
        <v>5</v>
      </c>
      <c r="J47" s="35" t="str">
        <f t="shared" si="63"/>
        <v>=</v>
      </c>
      <c r="K47" s="36">
        <f t="shared" si="64"/>
        <v>-12.164246754699679</v>
      </c>
      <c r="L47" s="38" t="str">
        <f t="shared" si="63"/>
        <v>開口部控除</v>
      </c>
    </row>
    <row r="48" spans="1:12" ht="18" customHeight="1" x14ac:dyDescent="0.15">
      <c r="B48" s="34" t="s">
        <v>91</v>
      </c>
      <c r="C48" s="35" t="s">
        <v>112</v>
      </c>
      <c r="D48" s="35" t="s">
        <v>85</v>
      </c>
      <c r="E48" s="52">
        <v>5.5</v>
      </c>
      <c r="F48" s="50" t="s">
        <v>116</v>
      </c>
      <c r="G48" s="49">
        <v>0.5</v>
      </c>
      <c r="H48" s="35" t="s">
        <v>85</v>
      </c>
      <c r="I48" s="35">
        <v>5</v>
      </c>
      <c r="J48" s="35" t="s">
        <v>114</v>
      </c>
      <c r="K48" s="36">
        <f t="shared" si="64"/>
        <v>-59.395736106932027</v>
      </c>
      <c r="L48" s="37" t="s">
        <v>115</v>
      </c>
    </row>
    <row r="49" spans="2:12" ht="18" customHeight="1" x14ac:dyDescent="0.15">
      <c r="B49" s="34" t="s">
        <v>98</v>
      </c>
      <c r="C49" s="35" t="str">
        <f t="shared" si="62"/>
        <v>π／4</v>
      </c>
      <c r="D49" s="35" t="str">
        <f t="shared" si="62"/>
        <v>×</v>
      </c>
      <c r="E49" s="52">
        <f t="shared" si="62"/>
        <v>5.5</v>
      </c>
      <c r="F49" s="50" t="s">
        <v>116</v>
      </c>
      <c r="G49" s="35">
        <f t="shared" si="62"/>
        <v>0.5</v>
      </c>
      <c r="H49" s="35" t="str">
        <f t="shared" si="62"/>
        <v>×</v>
      </c>
      <c r="I49" s="35">
        <f t="shared" si="62"/>
        <v>5</v>
      </c>
      <c r="J49" s="35" t="str">
        <f t="shared" si="62"/>
        <v>=</v>
      </c>
      <c r="K49" s="36">
        <f t="shared" si="64"/>
        <v>-59.395736106932027</v>
      </c>
      <c r="L49" s="38" t="str">
        <f t="shared" si="62"/>
        <v>開口部控除</v>
      </c>
    </row>
    <row r="50" spans="2:12" ht="18" customHeight="1" x14ac:dyDescent="0.15">
      <c r="B50" s="34" t="s">
        <v>99</v>
      </c>
      <c r="C50" s="35" t="str">
        <f t="shared" si="62"/>
        <v>π／4</v>
      </c>
      <c r="D50" s="35" t="str">
        <f t="shared" si="62"/>
        <v>×</v>
      </c>
      <c r="E50" s="52">
        <f t="shared" si="62"/>
        <v>5.5</v>
      </c>
      <c r="F50" s="50" t="s">
        <v>116</v>
      </c>
      <c r="G50" s="35">
        <f t="shared" si="62"/>
        <v>0.5</v>
      </c>
      <c r="H50" s="35" t="str">
        <f t="shared" si="62"/>
        <v>×</v>
      </c>
      <c r="I50" s="35">
        <f t="shared" si="62"/>
        <v>5</v>
      </c>
      <c r="J50" s="35" t="str">
        <f t="shared" si="62"/>
        <v>=</v>
      </c>
      <c r="K50" s="36">
        <f t="shared" si="64"/>
        <v>-59.395736106932027</v>
      </c>
      <c r="L50" s="38" t="str">
        <f t="shared" si="62"/>
        <v>開口部控除</v>
      </c>
    </row>
    <row r="51" spans="2:12" ht="18" customHeight="1" x14ac:dyDescent="0.15">
      <c r="B51" s="34" t="s">
        <v>100</v>
      </c>
      <c r="C51" s="35" t="str">
        <f t="shared" si="62"/>
        <v>π／4</v>
      </c>
      <c r="D51" s="35" t="str">
        <f t="shared" si="62"/>
        <v>×</v>
      </c>
      <c r="E51" s="52">
        <f t="shared" si="62"/>
        <v>5.5</v>
      </c>
      <c r="F51" s="50" t="s">
        <v>116</v>
      </c>
      <c r="G51" s="35">
        <f t="shared" si="62"/>
        <v>0.5</v>
      </c>
      <c r="H51" s="35" t="str">
        <f t="shared" si="62"/>
        <v>×</v>
      </c>
      <c r="I51" s="35">
        <f t="shared" si="62"/>
        <v>5</v>
      </c>
      <c r="J51" s="35" t="str">
        <f t="shared" si="62"/>
        <v>=</v>
      </c>
      <c r="K51" s="36">
        <f t="shared" si="64"/>
        <v>-59.395736106932027</v>
      </c>
      <c r="L51" s="38" t="str">
        <f t="shared" si="62"/>
        <v>開口部控除</v>
      </c>
    </row>
    <row r="52" spans="2:12" ht="18" customHeight="1" x14ac:dyDescent="0.15">
      <c r="B52" s="34" t="s">
        <v>101</v>
      </c>
      <c r="C52" s="35" t="str">
        <f t="shared" si="62"/>
        <v>π／4</v>
      </c>
      <c r="D52" s="35" t="str">
        <f t="shared" si="62"/>
        <v>×</v>
      </c>
      <c r="E52" s="52">
        <f t="shared" si="62"/>
        <v>5.5</v>
      </c>
      <c r="F52" s="50" t="s">
        <v>116</v>
      </c>
      <c r="G52" s="35">
        <f t="shared" si="62"/>
        <v>0.5</v>
      </c>
      <c r="H52" s="35" t="str">
        <f t="shared" si="62"/>
        <v>×</v>
      </c>
      <c r="I52" s="35">
        <f t="shared" si="62"/>
        <v>5</v>
      </c>
      <c r="J52" s="35" t="str">
        <f t="shared" si="62"/>
        <v>=</v>
      </c>
      <c r="K52" s="36">
        <f t="shared" si="64"/>
        <v>-59.395736106932027</v>
      </c>
      <c r="L52" s="38" t="str">
        <f t="shared" si="62"/>
        <v>開口部控除</v>
      </c>
    </row>
    <row r="53" spans="2:12" ht="18" customHeight="1" x14ac:dyDescent="0.15">
      <c r="B53" s="34" t="s">
        <v>102</v>
      </c>
      <c r="C53" s="35" t="str">
        <f t="shared" si="62"/>
        <v>π／4</v>
      </c>
      <c r="D53" s="35" t="str">
        <f t="shared" si="62"/>
        <v>×</v>
      </c>
      <c r="E53" s="52">
        <f t="shared" si="62"/>
        <v>5.5</v>
      </c>
      <c r="F53" s="50" t="s">
        <v>116</v>
      </c>
      <c r="G53" s="35">
        <f t="shared" si="62"/>
        <v>0.5</v>
      </c>
      <c r="H53" s="35" t="str">
        <f t="shared" si="62"/>
        <v>×</v>
      </c>
      <c r="I53" s="35">
        <f t="shared" si="62"/>
        <v>5</v>
      </c>
      <c r="J53" s="35" t="str">
        <f t="shared" si="62"/>
        <v>=</v>
      </c>
      <c r="K53" s="36">
        <f t="shared" si="64"/>
        <v>-59.395736106932027</v>
      </c>
      <c r="L53" s="38" t="str">
        <f t="shared" si="62"/>
        <v>開口部控除</v>
      </c>
    </row>
    <row r="54" spans="2:12" ht="18" customHeight="1" x14ac:dyDescent="0.15">
      <c r="B54" s="34" t="s">
        <v>103</v>
      </c>
      <c r="C54" s="35" t="str">
        <f t="shared" si="62"/>
        <v>π／4</v>
      </c>
      <c r="D54" s="35" t="str">
        <f t="shared" si="62"/>
        <v>×</v>
      </c>
      <c r="E54" s="52">
        <f t="shared" si="62"/>
        <v>5.5</v>
      </c>
      <c r="F54" s="50" t="s">
        <v>116</v>
      </c>
      <c r="G54" s="35">
        <f t="shared" si="62"/>
        <v>0.5</v>
      </c>
      <c r="H54" s="35" t="str">
        <f t="shared" si="62"/>
        <v>×</v>
      </c>
      <c r="I54" s="35">
        <f t="shared" si="62"/>
        <v>5</v>
      </c>
      <c r="J54" s="35" t="str">
        <f t="shared" si="62"/>
        <v>=</v>
      </c>
      <c r="K54" s="36">
        <f t="shared" si="64"/>
        <v>-59.395736106932027</v>
      </c>
      <c r="L54" s="38" t="str">
        <f t="shared" si="62"/>
        <v>開口部控除</v>
      </c>
    </row>
    <row r="55" spans="2:12" ht="18" customHeight="1" x14ac:dyDescent="0.15">
      <c r="B55" s="34" t="s">
        <v>104</v>
      </c>
      <c r="C55" s="35" t="str">
        <f t="shared" si="62"/>
        <v>π／4</v>
      </c>
      <c r="D55" s="35" t="str">
        <f t="shared" si="62"/>
        <v>×</v>
      </c>
      <c r="E55" s="52">
        <f t="shared" si="62"/>
        <v>5.5</v>
      </c>
      <c r="F55" s="50" t="s">
        <v>116</v>
      </c>
      <c r="G55" s="35">
        <f t="shared" si="62"/>
        <v>0.5</v>
      </c>
      <c r="H55" s="35" t="str">
        <f t="shared" si="62"/>
        <v>×</v>
      </c>
      <c r="I55" s="35">
        <f t="shared" si="62"/>
        <v>5</v>
      </c>
      <c r="J55" s="35" t="str">
        <f t="shared" si="62"/>
        <v>=</v>
      </c>
      <c r="K55" s="36">
        <f t="shared" si="64"/>
        <v>-59.395736106932027</v>
      </c>
      <c r="L55" s="38" t="str">
        <f t="shared" si="62"/>
        <v>開口部控除</v>
      </c>
    </row>
    <row r="56" spans="2:12" ht="18" customHeight="1" x14ac:dyDescent="0.15">
      <c r="B56" s="34" t="s">
        <v>105</v>
      </c>
      <c r="C56" s="35" t="str">
        <f t="shared" si="62"/>
        <v>π／4</v>
      </c>
      <c r="D56" s="35" t="str">
        <f t="shared" si="62"/>
        <v>×</v>
      </c>
      <c r="E56" s="52">
        <f t="shared" si="62"/>
        <v>5.5</v>
      </c>
      <c r="F56" s="50" t="s">
        <v>116</v>
      </c>
      <c r="G56" s="35">
        <f t="shared" si="62"/>
        <v>0.5</v>
      </c>
      <c r="H56" s="35" t="str">
        <f t="shared" si="62"/>
        <v>×</v>
      </c>
      <c r="I56" s="35">
        <f t="shared" si="62"/>
        <v>5</v>
      </c>
      <c r="J56" s="35" t="str">
        <f t="shared" si="62"/>
        <v>=</v>
      </c>
      <c r="K56" s="36">
        <f t="shared" si="64"/>
        <v>-59.395736106932027</v>
      </c>
      <c r="L56" s="38" t="str">
        <f t="shared" si="62"/>
        <v>開口部控除</v>
      </c>
    </row>
    <row r="57" spans="2:12" ht="18" customHeight="1" x14ac:dyDescent="0.15">
      <c r="B57" s="34" t="s">
        <v>106</v>
      </c>
      <c r="C57" s="35" t="str">
        <f t="shared" si="62"/>
        <v>π／4</v>
      </c>
      <c r="D57" s="35" t="str">
        <f t="shared" si="62"/>
        <v>×</v>
      </c>
      <c r="E57" s="52">
        <f t="shared" si="62"/>
        <v>5.5</v>
      </c>
      <c r="F57" s="50" t="s">
        <v>116</v>
      </c>
      <c r="G57" s="35">
        <f t="shared" si="62"/>
        <v>0.5</v>
      </c>
      <c r="H57" s="35" t="str">
        <f t="shared" si="62"/>
        <v>×</v>
      </c>
      <c r="I57" s="35">
        <f t="shared" si="62"/>
        <v>5</v>
      </c>
      <c r="J57" s="35" t="str">
        <f t="shared" si="62"/>
        <v>=</v>
      </c>
      <c r="K57" s="36">
        <f t="shared" si="64"/>
        <v>-59.395736106932027</v>
      </c>
      <c r="L57" s="38" t="str">
        <f t="shared" si="62"/>
        <v>開口部控除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workbookViewId="0">
      <selection activeCell="BK9" sqref="BK9"/>
    </sheetView>
  </sheetViews>
  <sheetFormatPr defaultColWidth="2.625" defaultRowHeight="18" customHeight="1" x14ac:dyDescent="0.15"/>
  <cols>
    <col min="1" max="40" width="2.625" style="65"/>
    <col min="41" max="41" width="3.125" style="65" customWidth="1"/>
    <col min="42" max="16384" width="2.625" style="65"/>
  </cols>
  <sheetData>
    <row r="1" spans="1:30" ht="18" customHeight="1" x14ac:dyDescent="0.15">
      <c r="A1" s="65" t="str">
        <f ca="1">RIGHT(CELL("filename",A1),LEN(CELL("filename",A1))-FIND("]",CELL("filename",A1)))</f>
        <v>軸方向鉄筋の計算</v>
      </c>
    </row>
    <row r="3" spans="1:30" ht="18" customHeight="1" x14ac:dyDescent="0.15">
      <c r="B3" s="65" t="s">
        <v>151</v>
      </c>
      <c r="AD3" s="66"/>
    </row>
    <row r="5" spans="1:30" ht="18" customHeight="1" x14ac:dyDescent="0.15">
      <c r="B5" s="65" t="s">
        <v>128</v>
      </c>
    </row>
    <row r="6" spans="1:30" ht="18" customHeight="1" x14ac:dyDescent="0.15">
      <c r="C6" s="67" t="s">
        <v>129</v>
      </c>
      <c r="D6" s="65" t="s">
        <v>86</v>
      </c>
      <c r="E6" s="68">
        <v>783.19100000000003</v>
      </c>
      <c r="F6" s="68"/>
      <c r="G6" s="68"/>
      <c r="H6" s="69" t="s">
        <v>122</v>
      </c>
    </row>
    <row r="7" spans="1:30" ht="18" customHeight="1" x14ac:dyDescent="0.15">
      <c r="B7" s="65" t="s">
        <v>130</v>
      </c>
    </row>
    <row r="8" spans="1:30" ht="18" customHeight="1" x14ac:dyDescent="0.15">
      <c r="C8" s="67" t="s">
        <v>131</v>
      </c>
      <c r="D8" s="65" t="s">
        <v>86</v>
      </c>
      <c r="E8" s="70">
        <v>7.5</v>
      </c>
      <c r="F8" s="70"/>
      <c r="G8" s="70"/>
      <c r="H8" s="71" t="s">
        <v>171</v>
      </c>
      <c r="I8" s="71"/>
      <c r="J8" s="65" t="s">
        <v>132</v>
      </c>
      <c r="L8" s="65" t="s">
        <v>86</v>
      </c>
      <c r="M8" s="70">
        <f>E8^2*PI()/4</f>
        <v>44.178646691106465</v>
      </c>
      <c r="N8" s="70"/>
      <c r="O8" s="70"/>
      <c r="P8" s="65" t="s">
        <v>144</v>
      </c>
    </row>
    <row r="9" spans="1:30" ht="18" customHeight="1" x14ac:dyDescent="0.15">
      <c r="B9" s="65" t="s">
        <v>146</v>
      </c>
    </row>
    <row r="10" spans="1:30" ht="18" customHeight="1" x14ac:dyDescent="0.15">
      <c r="C10" s="67" t="s">
        <v>147</v>
      </c>
      <c r="D10" s="65" t="s">
        <v>86</v>
      </c>
      <c r="E10" s="65" t="s">
        <v>133</v>
      </c>
      <c r="G10" s="65" t="s">
        <v>134</v>
      </c>
      <c r="H10" s="65" t="s">
        <v>135</v>
      </c>
    </row>
    <row r="11" spans="1:30" ht="18" customHeight="1" x14ac:dyDescent="0.15">
      <c r="D11" s="65" t="s">
        <v>86</v>
      </c>
      <c r="E11" s="68">
        <f>E6</f>
        <v>783.19100000000003</v>
      </c>
      <c r="F11" s="68"/>
      <c r="G11" s="68"/>
      <c r="H11" s="65" t="s">
        <v>85</v>
      </c>
      <c r="I11" s="72">
        <f>M8</f>
        <v>44.178646691106465</v>
      </c>
      <c r="J11" s="68"/>
      <c r="K11" s="68"/>
    </row>
    <row r="12" spans="1:30" ht="18" customHeight="1" x14ac:dyDescent="0.15">
      <c r="D12" s="65" t="s">
        <v>86</v>
      </c>
      <c r="E12" s="73">
        <f>E11*I11</f>
        <v>34600.318480654365</v>
      </c>
      <c r="F12" s="73"/>
      <c r="G12" s="73"/>
      <c r="H12" s="65" t="s">
        <v>87</v>
      </c>
    </row>
    <row r="14" spans="1:30" ht="18" customHeight="1" x14ac:dyDescent="0.15">
      <c r="B14" s="65" t="s">
        <v>138</v>
      </c>
    </row>
    <row r="15" spans="1:30" ht="18" customHeight="1" x14ac:dyDescent="0.15">
      <c r="C15" s="67" t="s">
        <v>137</v>
      </c>
      <c r="D15" s="65" t="s">
        <v>86</v>
      </c>
      <c r="E15" s="65" t="s">
        <v>136</v>
      </c>
      <c r="F15" s="70">
        <v>7.5</v>
      </c>
      <c r="G15" s="70"/>
      <c r="H15" s="70"/>
      <c r="I15" s="71" t="s">
        <v>172</v>
      </c>
      <c r="J15" s="71"/>
      <c r="K15" s="70">
        <v>5.5</v>
      </c>
      <c r="L15" s="70"/>
      <c r="M15" s="70"/>
      <c r="N15" s="71" t="s">
        <v>173</v>
      </c>
      <c r="O15" s="71"/>
      <c r="P15" s="65" t="s">
        <v>85</v>
      </c>
      <c r="R15" s="65" t="s">
        <v>132</v>
      </c>
    </row>
    <row r="16" spans="1:30" ht="18" customHeight="1" x14ac:dyDescent="0.15">
      <c r="D16" s="65" t="s">
        <v>86</v>
      </c>
      <c r="E16" s="70">
        <f>(F15^2-K15^2)*PI()/4</f>
        <v>20.420352248333657</v>
      </c>
      <c r="F16" s="70"/>
      <c r="G16" s="70"/>
      <c r="H16" s="65" t="s">
        <v>121</v>
      </c>
    </row>
    <row r="17" spans="2:30" ht="18" customHeight="1" x14ac:dyDescent="0.15">
      <c r="B17" s="65" t="s">
        <v>139</v>
      </c>
    </row>
    <row r="18" spans="2:30" ht="18" customHeight="1" x14ac:dyDescent="0.15">
      <c r="C18" s="67" t="s">
        <v>140</v>
      </c>
      <c r="D18" s="65" t="s">
        <v>86</v>
      </c>
      <c r="E18" s="65" t="s">
        <v>123</v>
      </c>
      <c r="F18" s="65" t="s">
        <v>143</v>
      </c>
      <c r="G18" s="65" t="s">
        <v>142</v>
      </c>
    </row>
    <row r="19" spans="2:30" ht="18" customHeight="1" x14ac:dyDescent="0.15">
      <c r="D19" s="65" t="s">
        <v>86</v>
      </c>
      <c r="E19" s="74">
        <f>E12</f>
        <v>34600.318480654365</v>
      </c>
      <c r="F19" s="68"/>
      <c r="G19" s="68"/>
      <c r="H19" s="65" t="s">
        <v>143</v>
      </c>
      <c r="I19" s="72">
        <f>E16</f>
        <v>20.420352248333657</v>
      </c>
      <c r="J19" s="68"/>
      <c r="K19" s="68"/>
    </row>
    <row r="20" spans="2:30" ht="18" customHeight="1" x14ac:dyDescent="0.15">
      <c r="D20" s="65" t="s">
        <v>86</v>
      </c>
      <c r="E20" s="73">
        <f>E19/I19</f>
        <v>1694.4036057692306</v>
      </c>
      <c r="F20" s="73"/>
      <c r="G20" s="73"/>
      <c r="H20" s="65" t="s">
        <v>122</v>
      </c>
    </row>
    <row r="21" spans="2:30" ht="18" customHeight="1" x14ac:dyDescent="0.15">
      <c r="B21" s="65" t="s">
        <v>145</v>
      </c>
    </row>
    <row r="22" spans="2:30" ht="18" customHeight="1" x14ac:dyDescent="0.15">
      <c r="C22" s="67" t="s">
        <v>148</v>
      </c>
      <c r="D22" s="65" t="s">
        <v>86</v>
      </c>
      <c r="E22" s="67" t="s">
        <v>140</v>
      </c>
      <c r="G22" s="65" t="s">
        <v>134</v>
      </c>
      <c r="H22" s="65" t="s">
        <v>150</v>
      </c>
      <c r="J22" s="65" t="s">
        <v>149</v>
      </c>
    </row>
    <row r="23" spans="2:30" ht="18" customHeight="1" x14ac:dyDescent="0.15">
      <c r="D23" s="65" t="s">
        <v>86</v>
      </c>
      <c r="E23" s="74">
        <f>E20</f>
        <v>1694.4036057692306</v>
      </c>
      <c r="F23" s="68"/>
      <c r="G23" s="68"/>
      <c r="H23" s="65" t="s">
        <v>85</v>
      </c>
      <c r="I23" s="72">
        <v>1</v>
      </c>
      <c r="J23" s="68"/>
      <c r="K23" s="68"/>
      <c r="L23" s="65" t="s">
        <v>85</v>
      </c>
      <c r="M23" s="72">
        <v>1</v>
      </c>
      <c r="N23" s="68"/>
      <c r="O23" s="68"/>
    </row>
    <row r="24" spans="2:30" ht="18" customHeight="1" x14ac:dyDescent="0.15">
      <c r="D24" s="65" t="s">
        <v>86</v>
      </c>
      <c r="E24" s="73">
        <f>E23*I23</f>
        <v>1694.4036057692306</v>
      </c>
      <c r="F24" s="73"/>
      <c r="G24" s="73"/>
      <c r="H24" s="65" t="s">
        <v>87</v>
      </c>
    </row>
    <row r="26" spans="2:30" ht="18" customHeight="1" x14ac:dyDescent="0.15">
      <c r="B26" s="65" t="s">
        <v>152</v>
      </c>
      <c r="AD26" s="66"/>
    </row>
    <row r="28" spans="2:30" ht="18" customHeight="1" x14ac:dyDescent="0.15">
      <c r="B28" s="65" t="s">
        <v>154</v>
      </c>
      <c r="H28" s="65" t="s">
        <v>153</v>
      </c>
      <c r="I28" s="65" t="s">
        <v>155</v>
      </c>
      <c r="L28" s="65" t="s">
        <v>141</v>
      </c>
      <c r="M28" s="65" t="s">
        <v>156</v>
      </c>
    </row>
    <row r="29" spans="2:30" ht="18" customHeight="1" x14ac:dyDescent="0.15">
      <c r="H29" s="65" t="s">
        <v>153</v>
      </c>
      <c r="I29" s="73">
        <f>E24*1000</f>
        <v>1694403.6057692305</v>
      </c>
      <c r="J29" s="73"/>
      <c r="K29" s="73"/>
      <c r="L29" s="73"/>
      <c r="M29" s="65" t="s">
        <v>143</v>
      </c>
      <c r="N29" s="75">
        <v>9</v>
      </c>
      <c r="O29" s="75"/>
      <c r="P29" s="75"/>
      <c r="Q29" s="65" t="s">
        <v>157</v>
      </c>
      <c r="R29" s="68">
        <v>8.0000000000000002E-3</v>
      </c>
      <c r="S29" s="68"/>
      <c r="T29" s="68"/>
    </row>
    <row r="30" spans="2:30" ht="18" customHeight="1" x14ac:dyDescent="0.15">
      <c r="H30" s="65" t="s">
        <v>153</v>
      </c>
      <c r="I30" s="73">
        <f>I29/N29*R29</f>
        <v>1506.1365384615383</v>
      </c>
      <c r="J30" s="73"/>
      <c r="K30" s="73"/>
      <c r="L30" s="65" t="s">
        <v>158</v>
      </c>
    </row>
    <row r="31" spans="2:30" ht="18" customHeight="1" x14ac:dyDescent="0.15">
      <c r="I31" s="76"/>
      <c r="J31" s="76"/>
      <c r="K31" s="76"/>
    </row>
    <row r="32" spans="2:30" ht="18" customHeight="1" x14ac:dyDescent="0.15">
      <c r="B32" s="65" t="s">
        <v>170</v>
      </c>
      <c r="I32" s="76"/>
      <c r="J32" s="76"/>
      <c r="K32" s="76"/>
    </row>
    <row r="33" spans="3:28" ht="18" customHeight="1" x14ac:dyDescent="0.15">
      <c r="C33" s="77" t="s">
        <v>159</v>
      </c>
      <c r="D33" s="78"/>
      <c r="E33" s="79"/>
      <c r="F33" s="80" t="s">
        <v>160</v>
      </c>
      <c r="G33" s="80"/>
      <c r="H33" s="80"/>
      <c r="I33" s="80"/>
      <c r="J33" s="80" t="s">
        <v>164</v>
      </c>
      <c r="K33" s="80"/>
      <c r="L33" s="80"/>
      <c r="M33" s="80"/>
      <c r="N33" s="80" t="s">
        <v>161</v>
      </c>
      <c r="O33" s="80"/>
      <c r="P33" s="80"/>
      <c r="Q33" s="80"/>
      <c r="R33" s="80" t="s">
        <v>166</v>
      </c>
      <c r="S33" s="80"/>
      <c r="T33" s="80"/>
      <c r="U33" s="80"/>
      <c r="V33" s="80"/>
      <c r="W33" s="80" t="s">
        <v>168</v>
      </c>
      <c r="X33" s="80"/>
      <c r="Y33" s="80"/>
      <c r="Z33" s="80"/>
      <c r="AA33" s="80"/>
    </row>
    <row r="34" spans="3:28" ht="18" customHeight="1" x14ac:dyDescent="0.15">
      <c r="C34" s="81"/>
      <c r="D34" s="82"/>
      <c r="E34" s="83"/>
      <c r="F34" s="80" t="s">
        <v>163</v>
      </c>
      <c r="G34" s="80"/>
      <c r="H34" s="80"/>
      <c r="I34" s="80"/>
      <c r="J34" s="80" t="s">
        <v>5</v>
      </c>
      <c r="K34" s="80"/>
      <c r="L34" s="80"/>
      <c r="M34" s="80"/>
      <c r="N34" s="80" t="s">
        <v>165</v>
      </c>
      <c r="O34" s="80"/>
      <c r="P34" s="80"/>
      <c r="Q34" s="80"/>
      <c r="R34" s="80" t="s">
        <v>167</v>
      </c>
      <c r="S34" s="80"/>
      <c r="T34" s="80"/>
      <c r="U34" s="80"/>
      <c r="V34" s="80"/>
      <c r="W34" s="80" t="s">
        <v>167</v>
      </c>
      <c r="X34" s="80"/>
      <c r="Y34" s="80"/>
      <c r="Z34" s="80"/>
      <c r="AA34" s="80"/>
    </row>
    <row r="35" spans="3:28" ht="18" customHeight="1" x14ac:dyDescent="0.15">
      <c r="C35" s="80" t="s">
        <v>124</v>
      </c>
      <c r="D35" s="80"/>
      <c r="E35" s="80"/>
      <c r="F35" s="80">
        <f>1.267*100</f>
        <v>126.69999999999999</v>
      </c>
      <c r="G35" s="80"/>
      <c r="H35" s="80"/>
      <c r="I35" s="80"/>
      <c r="J35" s="80">
        <v>0.25</v>
      </c>
      <c r="K35" s="80"/>
      <c r="L35" s="80"/>
      <c r="M35" s="80"/>
      <c r="N35" s="80">
        <f>1/J35</f>
        <v>4</v>
      </c>
      <c r="O35" s="80"/>
      <c r="P35" s="80"/>
      <c r="Q35" s="80"/>
      <c r="R35" s="84">
        <f>F35*N35</f>
        <v>506.79999999999995</v>
      </c>
      <c r="S35" s="84"/>
      <c r="T35" s="84"/>
      <c r="U35" s="84"/>
      <c r="V35" s="84"/>
      <c r="W35" s="84">
        <f>R35*2</f>
        <v>1013.5999999999999</v>
      </c>
      <c r="X35" s="84"/>
      <c r="Y35" s="84"/>
      <c r="Z35" s="84"/>
      <c r="AA35" s="84"/>
    </row>
    <row r="36" spans="3:28" ht="18" customHeight="1" x14ac:dyDescent="0.15">
      <c r="C36" s="80" t="s">
        <v>125</v>
      </c>
      <c r="D36" s="80"/>
      <c r="E36" s="80"/>
      <c r="F36" s="80">
        <f>1.986*100</f>
        <v>198.6</v>
      </c>
      <c r="G36" s="80"/>
      <c r="H36" s="80"/>
      <c r="I36" s="80"/>
      <c r="J36" s="80">
        <v>0.25</v>
      </c>
      <c r="K36" s="80"/>
      <c r="L36" s="80"/>
      <c r="M36" s="80"/>
      <c r="N36" s="80">
        <f t="shared" ref="N36:N38" si="0">1/J36</f>
        <v>4</v>
      </c>
      <c r="O36" s="80"/>
      <c r="P36" s="80"/>
      <c r="Q36" s="80"/>
      <c r="R36" s="84">
        <f>F36*N36</f>
        <v>794.4</v>
      </c>
      <c r="S36" s="84"/>
      <c r="T36" s="84"/>
      <c r="U36" s="84"/>
      <c r="V36" s="84"/>
      <c r="W36" s="84">
        <f t="shared" ref="W36:W38" si="1">R36*2</f>
        <v>1588.8</v>
      </c>
      <c r="X36" s="84"/>
      <c r="Y36" s="84"/>
      <c r="Z36" s="84"/>
      <c r="AA36" s="84"/>
      <c r="AB36" s="65" t="s">
        <v>169</v>
      </c>
    </row>
    <row r="37" spans="3:28" ht="18" customHeight="1" x14ac:dyDescent="0.15">
      <c r="C37" s="80" t="s">
        <v>126</v>
      </c>
      <c r="D37" s="80"/>
      <c r="E37" s="80"/>
      <c r="F37" s="80">
        <f>2.865*100</f>
        <v>286.5</v>
      </c>
      <c r="G37" s="80"/>
      <c r="H37" s="80"/>
      <c r="I37" s="80"/>
      <c r="J37" s="80">
        <v>0.25</v>
      </c>
      <c r="K37" s="80"/>
      <c r="L37" s="80"/>
      <c r="M37" s="80"/>
      <c r="N37" s="80">
        <f t="shared" si="0"/>
        <v>4</v>
      </c>
      <c r="O37" s="80"/>
      <c r="P37" s="80"/>
      <c r="Q37" s="80"/>
      <c r="R37" s="84">
        <f>F37*N37</f>
        <v>1146</v>
      </c>
      <c r="S37" s="84"/>
      <c r="T37" s="84"/>
      <c r="U37" s="84"/>
      <c r="V37" s="84"/>
      <c r="W37" s="84">
        <f t="shared" si="1"/>
        <v>2292</v>
      </c>
      <c r="X37" s="84"/>
      <c r="Y37" s="84"/>
      <c r="Z37" s="84"/>
      <c r="AA37" s="84"/>
    </row>
    <row r="38" spans="3:28" ht="18" customHeight="1" x14ac:dyDescent="0.15">
      <c r="C38" s="80" t="s">
        <v>127</v>
      </c>
      <c r="D38" s="80"/>
      <c r="E38" s="80"/>
      <c r="F38" s="80">
        <f>3.871*100</f>
        <v>387.1</v>
      </c>
      <c r="G38" s="80"/>
      <c r="H38" s="80"/>
      <c r="I38" s="80"/>
      <c r="J38" s="80">
        <v>0.25</v>
      </c>
      <c r="K38" s="80"/>
      <c r="L38" s="80"/>
      <c r="M38" s="80"/>
      <c r="N38" s="80">
        <f t="shared" si="0"/>
        <v>4</v>
      </c>
      <c r="O38" s="80"/>
      <c r="P38" s="80"/>
      <c r="Q38" s="80"/>
      <c r="R38" s="84">
        <f>F38*N38</f>
        <v>1548.4</v>
      </c>
      <c r="S38" s="84"/>
      <c r="T38" s="84"/>
      <c r="U38" s="84"/>
      <c r="V38" s="84"/>
      <c r="W38" s="84">
        <f t="shared" si="1"/>
        <v>3096.8</v>
      </c>
      <c r="X38" s="84"/>
      <c r="Y38" s="84"/>
      <c r="Z38" s="84"/>
      <c r="AA38" s="84"/>
    </row>
    <row r="39" spans="3:28" ht="18" customHeight="1" x14ac:dyDescent="0.15">
      <c r="AA39" s="67" t="s">
        <v>162</v>
      </c>
    </row>
  </sheetData>
  <mergeCells count="58">
    <mergeCell ref="R34:V34"/>
    <mergeCell ref="W34:AA34"/>
    <mergeCell ref="C33:E34"/>
    <mergeCell ref="R33:V33"/>
    <mergeCell ref="R35:V35"/>
    <mergeCell ref="R36:V36"/>
    <mergeCell ref="R37:V37"/>
    <mergeCell ref="R38:V38"/>
    <mergeCell ref="W33:AA33"/>
    <mergeCell ref="W35:AA35"/>
    <mergeCell ref="W36:AA36"/>
    <mergeCell ref="W37:AA37"/>
    <mergeCell ref="W38:AA38"/>
    <mergeCell ref="J38:M38"/>
    <mergeCell ref="N33:Q33"/>
    <mergeCell ref="N35:Q35"/>
    <mergeCell ref="N36:Q36"/>
    <mergeCell ref="N37:Q37"/>
    <mergeCell ref="N38:Q38"/>
    <mergeCell ref="J34:M34"/>
    <mergeCell ref="N34:Q34"/>
    <mergeCell ref="F33:I33"/>
    <mergeCell ref="J33:M33"/>
    <mergeCell ref="J35:M35"/>
    <mergeCell ref="J36:M36"/>
    <mergeCell ref="J37:M37"/>
    <mergeCell ref="F34:I34"/>
    <mergeCell ref="C35:E35"/>
    <mergeCell ref="C36:E36"/>
    <mergeCell ref="C37:E37"/>
    <mergeCell ref="C38:E38"/>
    <mergeCell ref="F35:I35"/>
    <mergeCell ref="F36:I36"/>
    <mergeCell ref="F37:I37"/>
    <mergeCell ref="F38:I38"/>
    <mergeCell ref="M23:O23"/>
    <mergeCell ref="I29:L29"/>
    <mergeCell ref="N29:P29"/>
    <mergeCell ref="R29:T29"/>
    <mergeCell ref="I30:K30"/>
    <mergeCell ref="E19:G19"/>
    <mergeCell ref="I19:K19"/>
    <mergeCell ref="E20:G20"/>
    <mergeCell ref="E23:G23"/>
    <mergeCell ref="I23:K23"/>
    <mergeCell ref="E24:G24"/>
    <mergeCell ref="E11:G11"/>
    <mergeCell ref="I11:K11"/>
    <mergeCell ref="E12:G12"/>
    <mergeCell ref="F15:H15"/>
    <mergeCell ref="I15:J15"/>
    <mergeCell ref="E16:G16"/>
    <mergeCell ref="K15:M15"/>
    <mergeCell ref="N15:O15"/>
    <mergeCell ref="E6:G6"/>
    <mergeCell ref="E8:G8"/>
    <mergeCell ref="H8:I8"/>
    <mergeCell ref="M8:O8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F8特人入力用</vt:lpstr>
      <vt:lpstr>Sheet3</vt:lpstr>
      <vt:lpstr>躯体寸法</vt:lpstr>
      <vt:lpstr>Sheet2</vt:lpstr>
      <vt:lpstr>荷重集計</vt:lpstr>
      <vt:lpstr>軸方向鉄筋の計算</vt:lpstr>
      <vt:lpstr>軸方向鉄筋の計算!Print_Area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2024-02-05T23:42:08Z</cp:lastPrinted>
  <dcterms:created xsi:type="dcterms:W3CDTF">2021-10-29T00:48:18Z</dcterms:created>
  <dcterms:modified xsi:type="dcterms:W3CDTF">2024-02-06T00:11:22Z</dcterms:modified>
</cp:coreProperties>
</file>